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75" activeTab="0"/>
  </bookViews>
  <sheets>
    <sheet name="Pump 1" sheetId="1" r:id="rId1"/>
    <sheet name="Pump3" sheetId="2" r:id="rId2"/>
    <sheet name="CT Pumps Design Details" sheetId="3" r:id="rId3"/>
    <sheet name="CT Design Details" sheetId="4" r:id="rId4"/>
  </sheets>
  <definedNames>
    <definedName name="daysInMonth">#REF!</definedName>
    <definedName name="H" localSheetId="0">'Pump 1'!$N$2</definedName>
    <definedName name="H" localSheetId="1">'Pump3'!$N$2</definedName>
    <definedName name="H">#REF!</definedName>
    <definedName name="L" localSheetId="0">'Pump 1'!$K$4</definedName>
    <definedName name="L" localSheetId="1">'Pump3'!$K$4</definedName>
    <definedName name="L">#REF!</definedName>
    <definedName name="Lspread" localSheetId="0">'Pump 1'!$K$5</definedName>
    <definedName name="Lspread" localSheetId="1">'Pump3'!$K$5</definedName>
    <definedName name="Lspread">#REF!</definedName>
    <definedName name="month">#REF!</definedName>
    <definedName name="monthName">#REF!</definedName>
    <definedName name="monthNames">#REF!</definedName>
    <definedName name="_xlnm.Print_Area" localSheetId="0">'Pump 1'!$A$8:$K$54</definedName>
    <definedName name="_xlnm.Print_Area" localSheetId="1">'Pump3'!$A$8:$K$54</definedName>
    <definedName name="rgb_13">#REF!</definedName>
    <definedName name="rgb_13hex">#REF!</definedName>
    <definedName name="rgb_39">#REF!</definedName>
    <definedName name="rgb_39hex">#REF!</definedName>
    <definedName name="rgb_40">#REF!</definedName>
    <definedName name="rgb_40hex">#REF!</definedName>
    <definedName name="rgb_44">#REF!</definedName>
    <definedName name="rgb_44hex">#REF!</definedName>
    <definedName name="rgb_45">#REF!</definedName>
    <definedName name="rgb_45hex">#REF!</definedName>
    <definedName name="rgb_46">#REF!</definedName>
    <definedName name="rgb_46hex">#REF!</definedName>
    <definedName name="rgb_47">#REF!</definedName>
    <definedName name="rgb_47hex">#REF!</definedName>
    <definedName name="rgb_53">#REF!</definedName>
    <definedName name="rgb_53hex">#REF!</definedName>
    <definedName name="rgb_54">#REF!</definedName>
    <definedName name="rgb_54hex">#REF!</definedName>
    <definedName name="rgb_55">#REF!</definedName>
    <definedName name="rgb_55hex">#REF!</definedName>
    <definedName name="S" localSheetId="0">'Pump 1'!$K$3</definedName>
    <definedName name="S" localSheetId="1">'Pump3'!$K$3</definedName>
    <definedName name="S">#REF!</definedName>
    <definedName name="startDate">#REF!</definedName>
    <definedName name="startDayOfWeek">#REF!</definedName>
    <definedName name="thisMonth">#REF!</definedName>
    <definedName name="thisMonthName">#REF!</definedName>
    <definedName name="thisYear">#REF!</definedName>
    <definedName name="V" localSheetId="0">'Pump 1'!$K$4</definedName>
    <definedName name="V" localSheetId="1">'Pump3'!$K$4</definedName>
    <definedName name="V">#REF!</definedName>
    <definedName name="weekday">#REF!</definedName>
    <definedName name="WeekNo">#REF!</definedName>
    <definedName name="year">#REF!</definedName>
  </definedNames>
  <calcPr calcMode="autoNoTable" fullCalcOnLoad="1"/>
</workbook>
</file>

<file path=xl/comments1.xml><?xml version="1.0" encoding="utf-8"?>
<comments xmlns="http://schemas.openxmlformats.org/spreadsheetml/2006/main">
  <authors>
    <author>Jon</author>
  </authors>
  <commentList>
    <comment ref="G3" authorId="0">
      <text>
        <r>
          <rPr>
            <b/>
            <sz val="8"/>
            <rFont val="Tahoma"/>
            <family val="0"/>
          </rPr>
          <t>Saturation:</t>
        </r>
        <r>
          <rPr>
            <sz val="8"/>
            <rFont val="Tahoma"/>
            <family val="0"/>
          </rPr>
          <t xml:space="preserve">
0 - Grayscale
100 - Full Color</t>
        </r>
      </text>
    </comment>
    <comment ref="G2" authorId="0">
      <text>
        <r>
          <rPr>
            <b/>
            <sz val="8"/>
            <rFont val="Tahoma"/>
            <family val="0"/>
          </rPr>
          <t>HUE:</t>
        </r>
        <r>
          <rPr>
            <sz val="8"/>
            <rFont val="Tahoma"/>
            <family val="0"/>
          </rPr>
          <t xml:space="preserve">
The hue is associated with the color strip above the scroll bar. Values range from 0 to 255</t>
        </r>
      </text>
    </comment>
    <comment ref="G4" authorId="0">
      <text>
        <r>
          <rPr>
            <b/>
            <sz val="8"/>
            <rFont val="Tahoma"/>
            <family val="0"/>
          </rPr>
          <t xml:space="preserve">Luminance </t>
        </r>
        <r>
          <rPr>
            <sz val="8"/>
            <rFont val="Tahoma"/>
            <family val="2"/>
          </rPr>
          <t>(brightness)</t>
        </r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0 - Dark
100 - Light</t>
        </r>
      </text>
    </comment>
    <comment ref="G5" authorId="0">
      <text>
        <r>
          <rPr>
            <b/>
            <sz val="8"/>
            <rFont val="Tahoma"/>
            <family val="0"/>
          </rPr>
          <t>Contrast:</t>
        </r>
        <r>
          <rPr>
            <sz val="8"/>
            <rFont val="Tahoma"/>
            <family val="0"/>
          </rPr>
          <t xml:space="preserve">
0 - Washed Out
100 - Extreme Contrast
This template creates two arrays of 5 colors ranging from dark to light. The Luminance (brightness) controls the middle value and the contrast controls the values of the other colors.</t>
        </r>
      </text>
    </comment>
  </commentList>
</comments>
</file>

<file path=xl/comments2.xml><?xml version="1.0" encoding="utf-8"?>
<comments xmlns="http://schemas.openxmlformats.org/spreadsheetml/2006/main">
  <authors>
    <author>Jon</author>
  </authors>
  <commentList>
    <comment ref="G3" authorId="0">
      <text>
        <r>
          <rPr>
            <b/>
            <sz val="8"/>
            <rFont val="Tahoma"/>
            <family val="0"/>
          </rPr>
          <t>Saturation:</t>
        </r>
        <r>
          <rPr>
            <sz val="8"/>
            <rFont val="Tahoma"/>
            <family val="0"/>
          </rPr>
          <t xml:space="preserve">
0 - Grayscale
100 - Full Color</t>
        </r>
      </text>
    </comment>
    <comment ref="G2" authorId="0">
      <text>
        <r>
          <rPr>
            <b/>
            <sz val="8"/>
            <rFont val="Tahoma"/>
            <family val="0"/>
          </rPr>
          <t>HUE:</t>
        </r>
        <r>
          <rPr>
            <sz val="8"/>
            <rFont val="Tahoma"/>
            <family val="0"/>
          </rPr>
          <t xml:space="preserve">
The hue is associated with the color strip above the scroll bar. Values range from 0 to 255</t>
        </r>
      </text>
    </comment>
    <comment ref="G4" authorId="0">
      <text>
        <r>
          <rPr>
            <b/>
            <sz val="8"/>
            <rFont val="Tahoma"/>
            <family val="0"/>
          </rPr>
          <t xml:space="preserve">Luminance </t>
        </r>
        <r>
          <rPr>
            <sz val="8"/>
            <rFont val="Tahoma"/>
            <family val="2"/>
          </rPr>
          <t>(brightness)</t>
        </r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0 - Dark
100 - Light</t>
        </r>
      </text>
    </comment>
    <comment ref="G5" authorId="0">
      <text>
        <r>
          <rPr>
            <b/>
            <sz val="8"/>
            <rFont val="Tahoma"/>
            <family val="0"/>
          </rPr>
          <t>Contrast:</t>
        </r>
        <r>
          <rPr>
            <sz val="8"/>
            <rFont val="Tahoma"/>
            <family val="0"/>
          </rPr>
          <t xml:space="preserve">
0 - Washed Out
100 - Extreme Contrast
This template creates two arrays of 5 colors ranging from dark to light. The Luminance (brightness) controls the middle value and the contrast controls the values of the other colors.</t>
        </r>
      </text>
    </comment>
  </commentList>
</comments>
</file>

<file path=xl/sharedStrings.xml><?xml version="1.0" encoding="utf-8"?>
<sst xmlns="http://schemas.openxmlformats.org/spreadsheetml/2006/main" count="261" uniqueCount="120">
  <si>
    <t>Hue:</t>
  </si>
  <si>
    <t>Saturation:</t>
  </si>
  <si>
    <t>Contrast:</t>
  </si>
  <si>
    <t>Luminance:</t>
  </si>
  <si>
    <t>Enter Following Details:</t>
  </si>
  <si>
    <t>Flow rate of pump</t>
  </si>
  <si>
    <t>m3/hr</t>
  </si>
  <si>
    <t xml:space="preserve">Discharge Head </t>
  </si>
  <si>
    <t>m</t>
  </si>
  <si>
    <t>Suction Head</t>
  </si>
  <si>
    <t>Pipe diameter</t>
  </si>
  <si>
    <t>in</t>
  </si>
  <si>
    <t>Physical Properties of fluid:</t>
  </si>
  <si>
    <t>Type of fluid</t>
  </si>
  <si>
    <t>Density of fluid</t>
  </si>
  <si>
    <t>Viscosity of fluid</t>
  </si>
  <si>
    <t>cP</t>
  </si>
  <si>
    <t>kg/m3</t>
  </si>
  <si>
    <t>Temperature of fluid</t>
  </si>
  <si>
    <t>deg C</t>
  </si>
  <si>
    <t>Electrical Measurements:</t>
  </si>
  <si>
    <t>Current</t>
  </si>
  <si>
    <t>Power factor</t>
  </si>
  <si>
    <t>Amps</t>
  </si>
  <si>
    <t>Volts</t>
  </si>
  <si>
    <t>Throttling %age</t>
  </si>
  <si>
    <t>%</t>
  </si>
  <si>
    <t>Water</t>
  </si>
  <si>
    <t>1</t>
  </si>
  <si>
    <t>kW</t>
  </si>
  <si>
    <t>Motor Efficiency</t>
  </si>
  <si>
    <t>Motor Power consumption</t>
  </si>
  <si>
    <t>Water kW</t>
  </si>
  <si>
    <t>Motor Loss</t>
  </si>
  <si>
    <t>Overall System Efficiency</t>
  </si>
  <si>
    <t>Pump Efficiency</t>
  </si>
  <si>
    <t>Loss due to pump Inefficiency</t>
  </si>
  <si>
    <t>kW delivered to pump</t>
  </si>
  <si>
    <t>Loss due to throttling</t>
  </si>
  <si>
    <t>Head drop across valve</t>
  </si>
  <si>
    <t>Actual Water kW</t>
  </si>
  <si>
    <t>kW after pump</t>
  </si>
  <si>
    <t>Rated Power</t>
  </si>
  <si>
    <t>Loading %age</t>
  </si>
  <si>
    <t>Rated Values</t>
  </si>
  <si>
    <t>Velocity of water</t>
  </si>
  <si>
    <t>m/s</t>
  </si>
  <si>
    <t>Eff. Acc. To Rated values</t>
  </si>
  <si>
    <t>Comparison Sheet</t>
  </si>
  <si>
    <t>Flow (m3/hr)</t>
  </si>
  <si>
    <t>Head (m)</t>
  </si>
  <si>
    <t>Power (kW)</t>
  </si>
  <si>
    <t>Efficiency (%)</t>
  </si>
  <si>
    <t>Actual</t>
  </si>
  <si>
    <t>Designed</t>
  </si>
  <si>
    <t>kW/m3</t>
  </si>
  <si>
    <t>Energy Saving Opportunities</t>
  </si>
  <si>
    <t>Actual Conditions</t>
  </si>
  <si>
    <t>Designed Conditions</t>
  </si>
  <si>
    <t>Proposed System</t>
  </si>
  <si>
    <t>Motor Power (kW)</t>
  </si>
  <si>
    <t>Proposed flow</t>
  </si>
  <si>
    <t>Proposed Head</t>
  </si>
  <si>
    <t>Proposed Motor kW</t>
  </si>
  <si>
    <t>Loading over Motor (%age)</t>
  </si>
  <si>
    <t>PROPOSED SYSTEM</t>
  </si>
  <si>
    <t>Pump Efficiency (%)</t>
  </si>
  <si>
    <t>%age Loading over motor</t>
  </si>
  <si>
    <t>93 % Eff of motor, 90% Loading</t>
  </si>
  <si>
    <t>Saving</t>
  </si>
  <si>
    <t>Monetary Saving</t>
  </si>
  <si>
    <t>Operating Hours</t>
  </si>
  <si>
    <t>Hours</t>
  </si>
  <si>
    <t>Unit Price</t>
  </si>
  <si>
    <t>Rs./kWh</t>
  </si>
  <si>
    <t>Saving by avoiding Throttling Losses</t>
  </si>
  <si>
    <t>Total Saving</t>
  </si>
  <si>
    <t>Monetary saving</t>
  </si>
  <si>
    <t>25</t>
  </si>
  <si>
    <t>Single Phase Voltage</t>
  </si>
  <si>
    <t>Rs.</t>
  </si>
  <si>
    <t>Lacs Per annum</t>
  </si>
  <si>
    <t>Lacs per annum</t>
  </si>
  <si>
    <t>Voltage</t>
  </si>
  <si>
    <t>31</t>
  </si>
  <si>
    <t>C.W. Pump 1</t>
  </si>
  <si>
    <t>0</t>
  </si>
  <si>
    <t>C.W. Pump 3</t>
  </si>
  <si>
    <t>I) NEW COOLING TOWER &amp; PUMP HOUSE</t>
  </si>
  <si>
    <t>Sr.</t>
  </si>
  <si>
    <t>Eqpt No</t>
  </si>
  <si>
    <t>Equipment Name</t>
  </si>
  <si>
    <t>KW</t>
  </si>
  <si>
    <t>RPM</t>
  </si>
  <si>
    <t>FLC</t>
  </si>
  <si>
    <t>Make</t>
  </si>
  <si>
    <t>SL. NO.</t>
  </si>
  <si>
    <t>Cooling Water Pump-1</t>
  </si>
  <si>
    <t>KEC</t>
  </si>
  <si>
    <t>29808037-6</t>
  </si>
  <si>
    <t>Cooling Water Pump-2</t>
  </si>
  <si>
    <t>ALSTOM</t>
  </si>
  <si>
    <t>Cooling Water Pump-3</t>
  </si>
  <si>
    <t>29811044-1</t>
  </si>
  <si>
    <t>Cooling Water Pump-4</t>
  </si>
  <si>
    <t>New Cooling Tower Desing Details</t>
  </si>
  <si>
    <t>Parameters</t>
  </si>
  <si>
    <t>Value</t>
  </si>
  <si>
    <t>Unit</t>
  </si>
  <si>
    <t>Type</t>
  </si>
  <si>
    <t>Cross Flow , Timber Tower</t>
  </si>
  <si>
    <t>Tower Model</t>
  </si>
  <si>
    <t>596-8V-4</t>
  </si>
  <si>
    <t>No. of Cells</t>
  </si>
  <si>
    <t>3 (Working) + 1 (Standby)</t>
  </si>
  <si>
    <t>Rated Circulating Water Flow</t>
  </si>
  <si>
    <t>Rated Cooling Water Flow</t>
  </si>
  <si>
    <t>Hot Water Inlet Temp</t>
  </si>
  <si>
    <t>Cold Water O/L Temp</t>
  </si>
  <si>
    <t>Designed Wet Bulb Temp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</si>
</sst>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"/>
    <numFmt numFmtId="169" formatCode="m/d"/>
    <numFmt numFmtId="170" formatCode="mmmm\ d\,\ yyyy"/>
    <numFmt numFmtId="171" formatCode="mmmmm"/>
    <numFmt numFmtId="172" formatCode="0.0"/>
    <numFmt numFmtId="173" formatCode="0.000"/>
    <numFmt numFmtId="174" formatCode="0.000000"/>
    <numFmt numFmtId="175" formatCode="&quot;$&quot;#,##0"/>
    <numFmt numFmtId="176" formatCode="0.00000000"/>
    <numFmt numFmtId="177" formatCode="0.0000000"/>
  </numFmts>
  <fonts count="53">
    <font>
      <sz val="10"/>
      <name val="Arial"/>
      <family val="2"/>
    </font>
    <font>
      <sz val="10"/>
      <name val="Verdana"/>
      <family val="0"/>
    </font>
    <font>
      <b/>
      <sz val="10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color indexed="16"/>
      <name val="Verdana"/>
      <family val="2"/>
    </font>
    <font>
      <b/>
      <sz val="14"/>
      <color indexed="16"/>
      <name val="Verdana"/>
      <family val="2"/>
    </font>
    <font>
      <u val="single"/>
      <sz val="8"/>
      <color indexed="12"/>
      <name val="Verdana"/>
      <family val="0"/>
    </font>
    <font>
      <sz val="10"/>
      <color indexed="6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b/>
      <sz val="10"/>
      <color indexed="12"/>
      <name val="Tahoma"/>
      <family val="2"/>
    </font>
    <font>
      <b/>
      <sz val="10"/>
      <name val="Arial"/>
      <family val="2"/>
    </font>
    <font>
      <sz val="10"/>
      <color indexed="9"/>
      <name val="Tahoma"/>
      <family val="2"/>
    </font>
    <font>
      <b/>
      <sz val="10"/>
      <color indexed="60"/>
      <name val="Tahoma"/>
      <family val="2"/>
    </font>
    <font>
      <b/>
      <sz val="18"/>
      <color indexed="10"/>
      <name val="Tahoma"/>
      <family val="2"/>
    </font>
    <font>
      <b/>
      <i/>
      <sz val="14"/>
      <name val="Arial Narrow"/>
      <family val="2"/>
    </font>
    <font>
      <b/>
      <i/>
      <sz val="16"/>
      <color indexed="12"/>
      <name val="Arial "/>
      <family val="0"/>
    </font>
    <font>
      <b/>
      <i/>
      <sz val="16"/>
      <color indexed="10"/>
      <name val="Arial "/>
      <family val="0"/>
    </font>
    <font>
      <b/>
      <sz val="18"/>
      <color indexed="10"/>
      <name val="Arial"/>
      <family val="2"/>
    </font>
    <font>
      <b/>
      <sz val="16"/>
      <color indexed="17"/>
      <name val="Tahoma"/>
      <family val="2"/>
    </font>
    <font>
      <b/>
      <sz val="10"/>
      <color indexed="13"/>
      <name val="Tahoma"/>
      <family val="2"/>
    </font>
    <font>
      <b/>
      <i/>
      <sz val="12"/>
      <color indexed="47"/>
      <name val="Arial"/>
      <family val="2"/>
    </font>
    <font>
      <b/>
      <i/>
      <sz val="11"/>
      <color indexed="12"/>
      <name val="Arial "/>
      <family val="0"/>
    </font>
    <font>
      <sz val="10"/>
      <color indexed="18"/>
      <name val="Arial"/>
      <family val="2"/>
    </font>
    <font>
      <b/>
      <i/>
      <sz val="9"/>
      <color indexed="9"/>
      <name val="Arial"/>
      <family val="2"/>
    </font>
    <font>
      <b/>
      <sz val="12"/>
      <color indexed="59"/>
      <name val="Tahoma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51"/>
      <name val="Arial Narrow"/>
      <family val="2"/>
    </font>
    <font>
      <b/>
      <i/>
      <sz val="13"/>
      <color indexed="45"/>
      <name val="Arial"/>
      <family val="2"/>
    </font>
    <font>
      <b/>
      <i/>
      <sz val="10"/>
      <color indexed="8"/>
      <name val="Arial"/>
      <family val="2"/>
    </font>
    <font>
      <sz val="10"/>
      <color indexed="12"/>
      <name val="Arial"/>
      <family val="2"/>
    </font>
    <font>
      <b/>
      <i/>
      <sz val="10"/>
      <color indexed="22"/>
      <name val="Arial"/>
      <family val="2"/>
    </font>
    <font>
      <sz val="10.75"/>
      <name val="Arial"/>
      <family val="0"/>
    </font>
    <font>
      <b/>
      <sz val="11.25"/>
      <name val="Arial"/>
      <family val="2"/>
    </font>
    <font>
      <b/>
      <sz val="11.25"/>
      <color indexed="10"/>
      <name val="Arial"/>
      <family val="2"/>
    </font>
    <font>
      <b/>
      <i/>
      <sz val="11.25"/>
      <name val="Arial"/>
      <family val="2"/>
    </font>
    <font>
      <b/>
      <i/>
      <sz val="11.25"/>
      <color indexed="58"/>
      <name val="Arial"/>
      <family val="2"/>
    </font>
    <font>
      <sz val="11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/>
      <bottom style="medium"/>
    </border>
    <border>
      <left style="double">
        <color indexed="5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 style="double">
        <color indexed="53"/>
      </right>
      <top style="double">
        <color indexed="5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>
        <color indexed="63"/>
      </right>
      <top style="thin"/>
      <bottom style="double">
        <color indexed="53"/>
      </bottom>
    </border>
    <border>
      <left>
        <color indexed="63"/>
      </left>
      <right style="double">
        <color indexed="53"/>
      </right>
      <top style="thin"/>
      <bottom style="double">
        <color indexed="53"/>
      </bottom>
    </border>
    <border>
      <left>
        <color indexed="63"/>
      </left>
      <right>
        <color indexed="63"/>
      </right>
      <top style="thin"/>
      <bottom style="double">
        <color indexed="5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 vertical="center"/>
    </xf>
    <xf numFmtId="0" fontId="10" fillId="2" borderId="0" xfId="20" applyFont="1" applyFill="1" applyAlignment="1">
      <alignment/>
    </xf>
    <xf numFmtId="0" fontId="11" fillId="5" borderId="0" xfId="0" applyFont="1" applyFill="1" applyAlignment="1">
      <alignment/>
    </xf>
    <xf numFmtId="0" fontId="12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0" fillId="0" borderId="0" xfId="0" applyBorder="1" applyAlignment="1">
      <alignment/>
    </xf>
    <xf numFmtId="0" fontId="15" fillId="6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8" fillId="2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/>
    </xf>
    <xf numFmtId="0" fontId="14" fillId="6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14" fillId="7" borderId="0" xfId="0" applyNumberFormat="1" applyFont="1" applyFill="1" applyBorder="1" applyAlignment="1">
      <alignment horizontal="right"/>
    </xf>
    <xf numFmtId="0" fontId="18" fillId="7" borderId="0" xfId="0" applyFont="1" applyFill="1" applyAlignment="1">
      <alignment horizontal="right"/>
    </xf>
    <xf numFmtId="0" fontId="20" fillId="7" borderId="0" xfId="0" applyFont="1" applyFill="1" applyAlignment="1">
      <alignment horizontal="right"/>
    </xf>
    <xf numFmtId="0" fontId="13" fillId="0" borderId="0" xfId="0" applyFont="1" applyBorder="1" applyAlignment="1">
      <alignment horizontal="right"/>
    </xf>
    <xf numFmtId="0" fontId="13" fillId="7" borderId="0" xfId="0" applyFont="1" applyFill="1" applyBorder="1" applyAlignment="1">
      <alignment horizontal="right"/>
    </xf>
    <xf numFmtId="49" fontId="13" fillId="7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172" fontId="11" fillId="5" borderId="0" xfId="0" applyNumberFormat="1" applyFont="1" applyFill="1" applyAlignment="1">
      <alignment/>
    </xf>
    <xf numFmtId="0" fontId="16" fillId="6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2" fillId="0" borderId="0" xfId="0" applyNumberFormat="1" applyFont="1" applyBorder="1" applyAlignment="1">
      <alignment horizontal="right"/>
    </xf>
    <xf numFmtId="0" fontId="16" fillId="6" borderId="0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12" fillId="0" borderId="0" xfId="0" applyNumberFormat="1" applyFont="1" applyAlignment="1">
      <alignment/>
    </xf>
    <xf numFmtId="49" fontId="12" fillId="0" borderId="0" xfId="0" applyNumberFormat="1" applyFont="1" applyBorder="1" applyAlignment="1">
      <alignment horizontal="right"/>
    </xf>
    <xf numFmtId="9" fontId="12" fillId="0" borderId="0" xfId="22" applyFont="1" applyFill="1" applyBorder="1" applyAlignment="1">
      <alignment horizontal="left"/>
    </xf>
    <xf numFmtId="9" fontId="12" fillId="0" borderId="0" xfId="22" applyFont="1" applyBorder="1" applyAlignment="1">
      <alignment horizontal="right"/>
    </xf>
    <xf numFmtId="2" fontId="11" fillId="5" borderId="0" xfId="0" applyNumberFormat="1" applyFont="1" applyFill="1" applyAlignment="1">
      <alignment/>
    </xf>
    <xf numFmtId="0" fontId="0" fillId="2" borderId="0" xfId="22" applyNumberFormat="1" applyFill="1" applyAlignment="1">
      <alignment/>
    </xf>
    <xf numFmtId="49" fontId="13" fillId="0" borderId="0" xfId="0" applyNumberFormat="1" applyFont="1" applyFill="1" applyBorder="1" applyAlignment="1">
      <alignment horizontal="left"/>
    </xf>
    <xf numFmtId="172" fontId="27" fillId="8" borderId="0" xfId="0" applyNumberFormat="1" applyFont="1" applyFill="1" applyAlignment="1">
      <alignment horizontal="center"/>
    </xf>
    <xf numFmtId="9" fontId="0" fillId="0" borderId="0" xfId="22" applyAlignment="1">
      <alignment horizontal="right"/>
    </xf>
    <xf numFmtId="0" fontId="17" fillId="5" borderId="0" xfId="0" applyFont="1" applyFill="1" applyAlignment="1">
      <alignment horizontal="left"/>
    </xf>
    <xf numFmtId="0" fontId="28" fillId="9" borderId="1" xfId="0" applyFont="1" applyFill="1" applyBorder="1" applyAlignment="1">
      <alignment horizontal="right"/>
    </xf>
    <xf numFmtId="49" fontId="29" fillId="5" borderId="0" xfId="0" applyNumberFormat="1" applyFont="1" applyFill="1" applyBorder="1" applyAlignment="1">
      <alignment horizontal="left"/>
    </xf>
    <xf numFmtId="172" fontId="13" fillId="7" borderId="0" xfId="0" applyNumberFormat="1" applyFont="1" applyFill="1" applyBorder="1" applyAlignment="1">
      <alignment horizontal="right"/>
    </xf>
    <xf numFmtId="0" fontId="30" fillId="10" borderId="2" xfId="0" applyFont="1" applyFill="1" applyBorder="1" applyAlignment="1">
      <alignment/>
    </xf>
    <xf numFmtId="0" fontId="30" fillId="10" borderId="0" xfId="0" applyFont="1" applyFill="1" applyBorder="1" applyAlignment="1">
      <alignment/>
    </xf>
    <xf numFmtId="2" fontId="30" fillId="10" borderId="0" xfId="0" applyNumberFormat="1" applyFont="1" applyFill="1" applyBorder="1" applyAlignment="1">
      <alignment/>
    </xf>
    <xf numFmtId="9" fontId="30" fillId="10" borderId="3" xfId="0" applyNumberFormat="1" applyFont="1" applyFill="1" applyBorder="1" applyAlignment="1">
      <alignment/>
    </xf>
    <xf numFmtId="0" fontId="30" fillId="10" borderId="4" xfId="0" applyFont="1" applyFill="1" applyBorder="1" applyAlignment="1">
      <alignment/>
    </xf>
    <xf numFmtId="0" fontId="30" fillId="10" borderId="5" xfId="0" applyFont="1" applyFill="1" applyBorder="1" applyAlignment="1">
      <alignment/>
    </xf>
    <xf numFmtId="2" fontId="30" fillId="10" borderId="5" xfId="0" applyNumberFormat="1" applyFont="1" applyFill="1" applyBorder="1" applyAlignment="1">
      <alignment/>
    </xf>
    <xf numFmtId="9" fontId="30" fillId="10" borderId="6" xfId="0" applyNumberFormat="1" applyFont="1" applyFill="1" applyBorder="1" applyAlignment="1">
      <alignment/>
    </xf>
    <xf numFmtId="0" fontId="31" fillId="11" borderId="7" xfId="0" applyFont="1" applyFill="1" applyBorder="1" applyAlignment="1">
      <alignment horizontal="right"/>
    </xf>
    <xf numFmtId="0" fontId="31" fillId="11" borderId="8" xfId="0" applyFont="1" applyFill="1" applyBorder="1" applyAlignment="1">
      <alignment horizontal="right"/>
    </xf>
    <xf numFmtId="0" fontId="31" fillId="11" borderId="9" xfId="0" applyFont="1" applyFill="1" applyBorder="1" applyAlignment="1">
      <alignment horizontal="right"/>
    </xf>
    <xf numFmtId="0" fontId="31" fillId="11" borderId="10" xfId="0" applyFont="1" applyFill="1" applyBorder="1" applyAlignment="1">
      <alignment horizontal="right"/>
    </xf>
    <xf numFmtId="0" fontId="31" fillId="11" borderId="11" xfId="0" applyFont="1" applyFill="1" applyBorder="1" applyAlignment="1">
      <alignment horizontal="right"/>
    </xf>
    <xf numFmtId="0" fontId="31" fillId="11" borderId="12" xfId="0" applyFont="1" applyFill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49" fontId="32" fillId="0" borderId="0" xfId="0" applyNumberFormat="1" applyFont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9" fontId="11" fillId="5" borderId="0" xfId="22" applyFont="1" applyFill="1" applyAlignment="1">
      <alignment/>
    </xf>
    <xf numFmtId="0" fontId="34" fillId="12" borderId="0" xfId="0" applyFont="1" applyFill="1" applyBorder="1" applyAlignment="1">
      <alignment horizontal="center"/>
    </xf>
    <xf numFmtId="0" fontId="33" fillId="13" borderId="0" xfId="0" applyFont="1" applyFill="1" applyBorder="1" applyAlignment="1">
      <alignment/>
    </xf>
    <xf numFmtId="0" fontId="33" fillId="13" borderId="0" xfId="0" applyFont="1" applyFill="1" applyBorder="1" applyAlignment="1">
      <alignment horizontal="center"/>
    </xf>
    <xf numFmtId="2" fontId="33" fillId="13" borderId="0" xfId="0" applyNumberFormat="1" applyFont="1" applyFill="1" applyBorder="1" applyAlignment="1">
      <alignment horizontal="center"/>
    </xf>
    <xf numFmtId="9" fontId="33" fillId="13" borderId="0" xfId="0" applyNumberFormat="1" applyFont="1" applyFill="1" applyBorder="1" applyAlignment="1">
      <alignment horizontal="center"/>
    </xf>
    <xf numFmtId="9" fontId="33" fillId="13" borderId="0" xfId="22" applyFont="1" applyFill="1" applyBorder="1" applyAlignment="1">
      <alignment horizontal="center"/>
    </xf>
    <xf numFmtId="0" fontId="35" fillId="14" borderId="13" xfId="0" applyFont="1" applyFill="1" applyBorder="1" applyAlignment="1">
      <alignment/>
    </xf>
    <xf numFmtId="172" fontId="35" fillId="14" borderId="13" xfId="0" applyNumberFormat="1" applyFont="1" applyFill="1" applyBorder="1" applyAlignment="1">
      <alignment horizontal="center"/>
    </xf>
    <xf numFmtId="9" fontId="35" fillId="14" borderId="13" xfId="22" applyFont="1" applyFill="1" applyBorder="1" applyAlignment="1">
      <alignment horizontal="center"/>
    </xf>
    <xf numFmtId="0" fontId="36" fillId="13" borderId="0" xfId="0" applyFont="1" applyFill="1" applyBorder="1" applyAlignment="1">
      <alignment/>
    </xf>
    <xf numFmtId="0" fontId="36" fillId="13" borderId="0" xfId="0" applyFont="1" applyFill="1" applyBorder="1" applyAlignment="1">
      <alignment horizontal="center"/>
    </xf>
    <xf numFmtId="2" fontId="36" fillId="13" borderId="0" xfId="0" applyNumberFormat="1" applyFont="1" applyFill="1" applyBorder="1" applyAlignment="1">
      <alignment horizontal="center"/>
    </xf>
    <xf numFmtId="9" fontId="36" fillId="13" borderId="0" xfId="0" applyNumberFormat="1" applyFont="1" applyFill="1" applyBorder="1" applyAlignment="1">
      <alignment horizontal="center"/>
    </xf>
    <xf numFmtId="0" fontId="37" fillId="12" borderId="0" xfId="0" applyFont="1" applyFill="1" applyBorder="1" applyAlignment="1">
      <alignment horizontal="center" wrapText="1"/>
    </xf>
    <xf numFmtId="0" fontId="38" fillId="12" borderId="0" xfId="0" applyFont="1" applyFill="1" applyBorder="1" applyAlignment="1">
      <alignment horizontal="left"/>
    </xf>
    <xf numFmtId="0" fontId="39" fillId="15" borderId="0" xfId="0" applyFont="1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41" fillId="16" borderId="0" xfId="0" applyFont="1" applyFill="1" applyBorder="1" applyAlignment="1">
      <alignment horizontal="right"/>
    </xf>
    <xf numFmtId="0" fontId="39" fillId="15" borderId="15" xfId="0" applyFont="1" applyFill="1" applyBorder="1" applyAlignment="1">
      <alignment horizontal="left"/>
    </xf>
    <xf numFmtId="0" fontId="39" fillId="15" borderId="16" xfId="0" applyFont="1" applyFill="1" applyBorder="1" applyAlignment="1">
      <alignment horizontal="left"/>
    </xf>
    <xf numFmtId="0" fontId="40" fillId="15" borderId="17" xfId="0" applyFont="1" applyFill="1" applyBorder="1" applyAlignment="1">
      <alignment/>
    </xf>
    <xf numFmtId="0" fontId="39" fillId="15" borderId="18" xfId="0" applyFont="1" applyFill="1" applyBorder="1" applyAlignment="1">
      <alignment horizontal="left"/>
    </xf>
    <xf numFmtId="0" fontId="40" fillId="15" borderId="19" xfId="0" applyFont="1" applyFill="1" applyBorder="1" applyAlignment="1">
      <alignment/>
    </xf>
    <xf numFmtId="0" fontId="33" fillId="15" borderId="20" xfId="0" applyFont="1" applyFill="1" applyBorder="1" applyAlignment="1">
      <alignment horizontal="left"/>
    </xf>
    <xf numFmtId="0" fontId="40" fillId="15" borderId="21" xfId="0" applyFont="1" applyFill="1" applyBorder="1" applyAlignment="1">
      <alignment/>
    </xf>
    <xf numFmtId="1" fontId="0" fillId="0" borderId="0" xfId="0" applyNumberFormat="1" applyAlignment="1">
      <alignment/>
    </xf>
    <xf numFmtId="0" fontId="34" fillId="12" borderId="0" xfId="0" applyFont="1" applyFill="1" applyBorder="1" applyAlignment="1">
      <alignment horizontal="center"/>
    </xf>
    <xf numFmtId="0" fontId="39" fillId="15" borderId="15" xfId="0" applyFont="1" applyFill="1" applyBorder="1" applyAlignment="1">
      <alignment horizontal="left"/>
    </xf>
    <xf numFmtId="0" fontId="39" fillId="15" borderId="16" xfId="0" applyFont="1" applyFill="1" applyBorder="1" applyAlignment="1">
      <alignment horizontal="left"/>
    </xf>
    <xf numFmtId="0" fontId="39" fillId="15" borderId="18" xfId="0" applyFont="1" applyFill="1" applyBorder="1" applyAlignment="1">
      <alignment horizontal="left"/>
    </xf>
    <xf numFmtId="0" fontId="39" fillId="15" borderId="0" xfId="0" applyFont="1" applyFill="1" applyBorder="1" applyAlignment="1">
      <alignment horizontal="left"/>
    </xf>
    <xf numFmtId="0" fontId="33" fillId="15" borderId="2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41" fillId="16" borderId="0" xfId="0" applyFont="1" applyFill="1" applyBorder="1" applyAlignment="1">
      <alignment horizontal="right"/>
    </xf>
    <xf numFmtId="1" fontId="35" fillId="14" borderId="13" xfId="0" applyNumberFormat="1" applyFont="1" applyFill="1" applyBorder="1" applyAlignment="1">
      <alignment horizontal="center"/>
    </xf>
    <xf numFmtId="0" fontId="33" fillId="13" borderId="0" xfId="0" applyFont="1" applyFill="1" applyBorder="1" applyAlignment="1">
      <alignment/>
    </xf>
    <xf numFmtId="0" fontId="33" fillId="13" borderId="0" xfId="0" applyFont="1" applyFill="1" applyBorder="1" applyAlignment="1">
      <alignment horizontal="center"/>
    </xf>
    <xf numFmtId="2" fontId="33" fillId="13" borderId="0" xfId="0" applyNumberFormat="1" applyFont="1" applyFill="1" applyBorder="1" applyAlignment="1">
      <alignment horizontal="center"/>
    </xf>
    <xf numFmtId="9" fontId="33" fillId="13" borderId="0" xfId="0" applyNumberFormat="1" applyFont="1" applyFill="1" applyBorder="1" applyAlignment="1">
      <alignment horizontal="center"/>
    </xf>
    <xf numFmtId="9" fontId="33" fillId="13" borderId="0" xfId="22" applyFont="1" applyFill="1" applyBorder="1" applyAlignment="1">
      <alignment horizontal="center"/>
    </xf>
    <xf numFmtId="0" fontId="33" fillId="15" borderId="22" xfId="0" applyFont="1" applyFill="1" applyBorder="1" applyAlignment="1">
      <alignment horizontal="right"/>
    </xf>
    <xf numFmtId="172" fontId="35" fillId="15" borderId="22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right"/>
    </xf>
    <xf numFmtId="172" fontId="0" fillId="0" borderId="9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72" fontId="41" fillId="16" borderId="0" xfId="0" applyNumberFormat="1" applyFont="1" applyFill="1" applyBorder="1" applyAlignment="1">
      <alignment horizontal="center"/>
    </xf>
    <xf numFmtId="0" fontId="41" fillId="16" borderId="0" xfId="0" applyFont="1" applyFill="1" applyBorder="1" applyAlignment="1">
      <alignment horizontal="left"/>
    </xf>
    <xf numFmtId="0" fontId="33" fillId="15" borderId="22" xfId="0" applyFont="1" applyFill="1" applyBorder="1" applyAlignment="1">
      <alignment horizontal="right"/>
    </xf>
    <xf numFmtId="172" fontId="41" fillId="16" borderId="0" xfId="0" applyNumberFormat="1" applyFont="1" applyFill="1" applyBorder="1" applyAlignment="1">
      <alignment horizontal="center"/>
    </xf>
    <xf numFmtId="0" fontId="41" fillId="16" borderId="0" xfId="0" applyFont="1" applyFill="1" applyBorder="1" applyAlignment="1">
      <alignment horizontal="left"/>
    </xf>
    <xf numFmtId="2" fontId="40" fillId="15" borderId="16" xfId="0" applyNumberFormat="1" applyFont="1" applyFill="1" applyBorder="1" applyAlignment="1">
      <alignment horizontal="center"/>
    </xf>
    <xf numFmtId="0" fontId="40" fillId="15" borderId="0" xfId="0" applyFont="1" applyFill="1" applyBorder="1" applyAlignment="1">
      <alignment horizontal="center"/>
    </xf>
    <xf numFmtId="0" fontId="50" fillId="0" borderId="0" xfId="21" applyFont="1">
      <alignment/>
      <protection/>
    </xf>
    <xf numFmtId="0" fontId="51" fillId="0" borderId="0" xfId="21" applyFont="1" applyAlignment="1">
      <alignment horizontal="center"/>
      <protection/>
    </xf>
    <xf numFmtId="0" fontId="51" fillId="0" borderId="0" xfId="21" applyFont="1">
      <alignment/>
      <protection/>
    </xf>
    <xf numFmtId="0" fontId="50" fillId="0" borderId="0" xfId="0" applyFont="1" applyAlignment="1">
      <alignment/>
    </xf>
    <xf numFmtId="0" fontId="50" fillId="0" borderId="23" xfId="0" applyFont="1" applyBorder="1" applyAlignment="1">
      <alignment horizontal="center"/>
    </xf>
    <xf numFmtId="0" fontId="50" fillId="0" borderId="23" xfId="0" applyFont="1" applyBorder="1" applyAlignment="1">
      <alignment horizontal="left"/>
    </xf>
    <xf numFmtId="0" fontId="50" fillId="0" borderId="24" xfId="0" applyFont="1" applyBorder="1" applyAlignment="1">
      <alignment horizontal="left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5" xfId="0" applyFont="1" applyBorder="1" applyAlignment="1">
      <alignment horizontal="left" vertical="center"/>
    </xf>
    <xf numFmtId="0" fontId="51" fillId="0" borderId="26" xfId="0" applyFont="1" applyBorder="1" applyAlignment="1">
      <alignment horizontal="left" vertical="center"/>
    </xf>
    <xf numFmtId="0" fontId="51" fillId="0" borderId="27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49" fillId="0" borderId="0" xfId="21" applyFont="1" applyAlignment="1">
      <alignment horizontal="center"/>
      <protection/>
    </xf>
    <xf numFmtId="173" fontId="12" fillId="0" borderId="0" xfId="0" applyNumberFormat="1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oling Tower Desing Details" xfId="21"/>
    <cellStyle name="Percent" xfId="22"/>
  </cellStyles>
  <dxfs count="2">
    <dxf>
      <fill>
        <patternFill>
          <bgColor rgb="FF76510C"/>
        </patternFill>
      </fill>
      <border/>
    </dxf>
    <dxf>
      <fill>
        <patternFill>
          <bgColor rgb="FF0C317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EE5D8B"/>
      <rgbColor rgb="0053D4C9"/>
      <rgbColor rgb="00631F34"/>
      <rgbColor rgb="00008000"/>
      <rgbColor rgb="00002850"/>
      <rgbColor rgb="00819C00"/>
      <rgbColor rgb="001558D5"/>
      <rgbColor rgb="00007F74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CCFFCC"/>
      <rgbColor rgb="00FFFF99"/>
      <rgbColor rgb="00BBCCDD"/>
      <rgbColor rgb="00F9C7D7"/>
      <rgbColor rgb="00E8EFFD"/>
      <rgbColor rgb="00FDF5E8"/>
      <rgbColor rgb="003E70A1"/>
      <rgbColor rgb="0036ACA2"/>
      <rgbColor rgb="00AEC53D"/>
      <rgbColor rgb="00F1C676"/>
      <rgbColor rgb="00D59215"/>
      <rgbColor rgb="0076510C"/>
      <rgbColor rgb="000C3176"/>
      <rgbColor rgb="00B2B2B2"/>
      <rgbColor rgb="00003366"/>
      <rgbColor rgb="0036AD36"/>
      <rgbColor rgb="001B571B"/>
      <rgbColor rgb="0058631F"/>
      <rgbColor rgb="00170903"/>
      <rgbColor rgb="0076A1F1"/>
      <rgbColor rgb="00020A1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'Pump 1'!$O$10</c:f>
              <c:strCache>
                <c:ptCount val="1"/>
                <c:pt idx="0">
                  <c:v>Actual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7999">
                  <a:srgbClr val="99CCFF"/>
                </a:gs>
                <a:gs pos="36000">
                  <a:srgbClr val="9966FF"/>
                </a:gs>
                <a:gs pos="61000">
                  <a:srgbClr val="CC99FF"/>
                </a:gs>
                <a:gs pos="82001">
                  <a:srgbClr val="99CCFF"/>
                </a:gs>
                <a:gs pos="100000">
                  <a:srgbClr val="CCCCFF"/>
                </a:gs>
              </a:gsLst>
              <a:lin ang="5400000" scaled="1"/>
            </a:gradFill>
            <a:ln w="12700">
              <a:solidFill>
                <a:srgbClr val="76510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'Pump 1'!$P$9:$S$9</c:f>
              <c:strCache/>
            </c:strRef>
          </c:cat>
          <c:val>
            <c:numRef>
              <c:f>'Pump 1'!$P$10:$S$10</c:f>
              <c:numCache/>
            </c:numRef>
          </c:val>
          <c:shape val="box"/>
        </c:ser>
        <c:ser>
          <c:idx val="1"/>
          <c:order val="1"/>
          <c:tx>
            <c:strRef>
              <c:f>'Pump 1'!$O$11</c:f>
              <c:strCache>
                <c:ptCount val="1"/>
                <c:pt idx="0">
                  <c:v>Designed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7F7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1" u="none" baseline="0">
                      <a:solidFill>
                        <a:srgbClr val="1B571B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1" u="none" baseline="0">
                      <a:solidFill>
                        <a:srgbClr val="1B571B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1" u="none" baseline="0">
                      <a:solidFill>
                        <a:srgbClr val="1B571B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1" u="none" baseline="0">
                      <a:solidFill>
                        <a:srgbClr val="1B571B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25" b="1" i="1" u="none" baseline="0">
                    <a:solidFill>
                      <a:srgbClr val="1B571B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'Pump 1'!$P$9:$S$9</c:f>
              <c:strCache/>
            </c:strRef>
          </c:cat>
          <c:val>
            <c:numRef>
              <c:f>'Pump 1'!$P$11:$S$11</c:f>
              <c:numCache/>
            </c:numRef>
          </c:val>
          <c:shape val="box"/>
        </c:ser>
        <c:gapWidth val="70"/>
        <c:gapDepth val="0"/>
        <c:shape val="box"/>
        <c:axId val="45243613"/>
        <c:axId val="4539334"/>
      </c:bar3DChart>
      <c:catAx>
        <c:axId val="4524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39334"/>
        <c:crosses val="autoZero"/>
        <c:auto val="1"/>
        <c:lblOffset val="100"/>
        <c:noMultiLvlLbl val="0"/>
      </c:catAx>
      <c:valAx>
        <c:axId val="4539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31F34"/>
            </a:solidFill>
          </a:ln>
        </c:spPr>
        <c:txPr>
          <a:bodyPr/>
          <a:lstStyle/>
          <a:p>
            <a:pPr>
              <a:defRPr lang="en-US" cap="none" sz="1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24361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  <a:ln w="25400">
          <a:solidFill>
            <a:srgbClr val="D59215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25400">
          <a:solidFill>
            <a:srgbClr val="D59215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8100">
      <a:solidFill>
        <a:srgbClr val="58631F"/>
      </a:solidFill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7"/>
      <c:rotY val="22"/>
      <c:depthPercent val="120"/>
      <c:rAngAx val="1"/>
    </c:view3D>
    <c:plotArea>
      <c:layout>
        <c:manualLayout>
          <c:xMode val="edge"/>
          <c:yMode val="edge"/>
          <c:x val="0.015"/>
          <c:y val="0.073"/>
          <c:w val="0.96025"/>
          <c:h val="0.92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Pump3!$O$10</c:f>
              <c:strCache>
                <c:ptCount val="1"/>
                <c:pt idx="0">
                  <c:v>Actual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7999">
                  <a:srgbClr val="99CCFF"/>
                </a:gs>
                <a:gs pos="36000">
                  <a:srgbClr val="9966FF"/>
                </a:gs>
                <a:gs pos="61000">
                  <a:srgbClr val="CC99FF"/>
                </a:gs>
                <a:gs pos="82001">
                  <a:srgbClr val="99CCFF"/>
                </a:gs>
                <a:gs pos="100000">
                  <a:srgbClr val="CCCCFF"/>
                </a:gs>
              </a:gsLst>
              <a:lin ang="5400000" scaled="1"/>
            </a:gradFill>
            <a:ln w="12700">
              <a:solidFill>
                <a:srgbClr val="76510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Pump3!$P$9:$S$9</c:f>
              <c:strCache/>
            </c:strRef>
          </c:cat>
          <c:val>
            <c:numRef>
              <c:f>Pump3!$P$10:$S$10</c:f>
              <c:numCache/>
            </c:numRef>
          </c:val>
          <c:shape val="box"/>
        </c:ser>
        <c:ser>
          <c:idx val="1"/>
          <c:order val="1"/>
          <c:tx>
            <c:strRef>
              <c:f>Pump3!$O$11</c:f>
              <c:strCache>
                <c:ptCount val="1"/>
                <c:pt idx="0">
                  <c:v>Designed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7F7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1" u="none" baseline="0">
                      <a:solidFill>
                        <a:srgbClr val="1B571B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1" u="none" baseline="0">
                      <a:solidFill>
                        <a:srgbClr val="1B571B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1" u="none" baseline="0">
                      <a:solidFill>
                        <a:srgbClr val="1B571B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1" u="none" baseline="0">
                      <a:solidFill>
                        <a:srgbClr val="1B571B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25" b="1" i="1" u="none" baseline="0">
                    <a:solidFill>
                      <a:srgbClr val="1B571B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Pump3!$P$9:$S$9</c:f>
              <c:strCache/>
            </c:strRef>
          </c:cat>
          <c:val>
            <c:numRef>
              <c:f>Pump3!$P$11:$S$11</c:f>
              <c:numCache/>
            </c:numRef>
          </c:val>
          <c:shape val="box"/>
        </c:ser>
        <c:gapWidth val="70"/>
        <c:gapDepth val="0"/>
        <c:shape val="box"/>
        <c:axId val="40854007"/>
        <c:axId val="32141744"/>
      </c:bar3DChart>
      <c:catAx>
        <c:axId val="4085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141744"/>
        <c:crosses val="autoZero"/>
        <c:auto val="1"/>
        <c:lblOffset val="100"/>
        <c:noMultiLvlLbl val="0"/>
      </c:catAx>
      <c:valAx>
        <c:axId val="32141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31F34"/>
            </a:solidFill>
          </a:ln>
        </c:spPr>
        <c:txPr>
          <a:bodyPr/>
          <a:lstStyle/>
          <a:p>
            <a:pPr>
              <a:defRPr lang="en-US" cap="none" sz="1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85400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  <a:ln w="25400">
          <a:solidFill>
            <a:srgbClr val="D59215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25400">
          <a:solidFill>
            <a:srgbClr val="D59215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8100">
      <a:solidFill>
        <a:srgbClr val="58631F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46</xdr:row>
      <xdr:rowOff>19050</xdr:rowOff>
    </xdr:from>
    <xdr:to>
      <xdr:col>4</xdr:col>
      <xdr:colOff>838200</xdr:colOff>
      <xdr:row>56</xdr:row>
      <xdr:rowOff>9525</xdr:rowOff>
    </xdr:to>
    <xdr:sp>
      <xdr:nvSpPr>
        <xdr:cNvPr id="1" name="AutoShape 1"/>
        <xdr:cNvSpPr>
          <a:spLocks/>
        </xdr:cNvSpPr>
      </xdr:nvSpPr>
      <xdr:spPr>
        <a:xfrm flipV="1">
          <a:off x="3743325" y="8020050"/>
          <a:ext cx="1438275" cy="1638300"/>
        </a:xfrm>
        <a:prstGeom prst="bentArrow">
          <a:avLst>
            <a:gd name="adj1" fmla="val 7532"/>
            <a:gd name="adj2" fmla="val -33333"/>
          </a:avLst>
        </a:prstGeom>
        <a:gradFill rotWithShape="1">
          <a:gsLst>
            <a:gs pos="0">
              <a:srgbClr val="76510C"/>
            </a:gs>
            <a:gs pos="50000">
              <a:srgbClr val="F1C676"/>
            </a:gs>
            <a:gs pos="100000">
              <a:srgbClr val="76510C"/>
            </a:gs>
          </a:gsLst>
          <a:lin ang="5400000" scaled="1"/>
        </a:gradFill>
        <a:ln w="19050" cmpd="sng">
          <a:solidFill>
            <a:srgbClr val="1B571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1000125</xdr:colOff>
      <xdr:row>36</xdr:row>
      <xdr:rowOff>152400</xdr:rowOff>
    </xdr:from>
    <xdr:to>
      <xdr:col>5</xdr:col>
      <xdr:colOff>542925</xdr:colOff>
      <xdr:row>46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5343525" y="6534150"/>
          <a:ext cx="1038225" cy="1562100"/>
        </a:xfrm>
        <a:prstGeom prst="bentArrow">
          <a:avLst>
            <a:gd name="adj1" fmla="val 7532"/>
            <a:gd name="adj2" fmla="val -33333"/>
          </a:avLst>
        </a:prstGeom>
        <a:gradFill rotWithShape="1">
          <a:gsLst>
            <a:gs pos="0">
              <a:srgbClr val="76510C"/>
            </a:gs>
            <a:gs pos="50000">
              <a:srgbClr val="F1C676"/>
            </a:gs>
            <a:gs pos="100000">
              <a:srgbClr val="76510C"/>
            </a:gs>
          </a:gsLst>
          <a:lin ang="5400000" scaled="1"/>
        </a:gradFill>
        <a:ln w="19050" cmpd="sng">
          <a:solidFill>
            <a:srgbClr val="1B571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37</xdr:row>
      <xdr:rowOff>47625</xdr:rowOff>
    </xdr:from>
    <xdr:to>
      <xdr:col>2</xdr:col>
      <xdr:colOff>409575</xdr:colOff>
      <xdr:row>46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390775" y="6591300"/>
          <a:ext cx="847725" cy="1409700"/>
        </a:xfrm>
        <a:prstGeom prst="bentArrow">
          <a:avLst>
            <a:gd name="adj1" fmla="val 7532"/>
            <a:gd name="adj2" fmla="val -33333"/>
          </a:avLst>
        </a:prstGeom>
        <a:gradFill rotWithShape="1">
          <a:gsLst>
            <a:gs pos="0">
              <a:srgbClr val="76510C"/>
            </a:gs>
            <a:gs pos="50000">
              <a:srgbClr val="F1C676"/>
            </a:gs>
            <a:gs pos="100000">
              <a:srgbClr val="76510C"/>
            </a:gs>
          </a:gsLst>
          <a:lin ang="5400000" scaled="1"/>
        </a:gradFill>
        <a:ln w="19050" cmpd="sng">
          <a:solidFill>
            <a:srgbClr val="1B571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43</xdr:row>
      <xdr:rowOff>38100</xdr:rowOff>
    </xdr:from>
    <xdr:to>
      <xdr:col>2</xdr:col>
      <xdr:colOff>28575</xdr:colOff>
      <xdr:row>49</xdr:row>
      <xdr:rowOff>76200</xdr:rowOff>
    </xdr:to>
    <xdr:sp textlink="$F$9">
      <xdr:nvSpPr>
        <xdr:cNvPr id="4" name="AutoShape 4"/>
        <xdr:cNvSpPr>
          <a:spLocks/>
        </xdr:cNvSpPr>
      </xdr:nvSpPr>
      <xdr:spPr>
        <a:xfrm>
          <a:off x="914400" y="7553325"/>
          <a:ext cx="1943100" cy="1038225"/>
        </a:xfrm>
        <a:prstGeom prst="stripedRightArrow">
          <a:avLst/>
        </a:prstGeom>
        <a:gradFill rotWithShape="1">
          <a:gsLst>
            <a:gs pos="0">
              <a:srgbClr val="76510C"/>
            </a:gs>
            <a:gs pos="50000">
              <a:srgbClr val="F1C676"/>
            </a:gs>
            <a:gs pos="100000">
              <a:srgbClr val="76510C"/>
            </a:gs>
          </a:gsLst>
          <a:lin ang="5400000" scaled="1"/>
        </a:gradFill>
        <a:ln w="19050" cmpd="sng">
          <a:solidFill>
            <a:srgbClr val="1B571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119.0</a:t>
          </a:r>
        </a:p>
      </xdr:txBody>
    </xdr:sp>
    <xdr:clientData/>
  </xdr:twoCellAnchor>
  <xdr:twoCellAnchor editAs="oneCell">
    <xdr:from>
      <xdr:col>7</xdr:col>
      <xdr:colOff>161925</xdr:colOff>
      <xdr:row>0</xdr:row>
      <xdr:rowOff>47625</xdr:rowOff>
    </xdr:from>
    <xdr:to>
      <xdr:col>12</xdr:col>
      <xdr:colOff>466725</xdr:colOff>
      <xdr:row>0</xdr:row>
      <xdr:rowOff>209550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7625"/>
          <a:ext cx="3429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43</xdr:row>
      <xdr:rowOff>142875</xdr:rowOff>
    </xdr:from>
    <xdr:to>
      <xdr:col>4</xdr:col>
      <xdr:colOff>142875</xdr:colOff>
      <xdr:row>49</xdr:row>
      <xdr:rowOff>28575</xdr:rowOff>
    </xdr:to>
    <xdr:sp textlink="$F$12">
      <xdr:nvSpPr>
        <xdr:cNvPr id="6" name="AutoShape 15"/>
        <xdr:cNvSpPr>
          <a:spLocks/>
        </xdr:cNvSpPr>
      </xdr:nvSpPr>
      <xdr:spPr>
        <a:xfrm>
          <a:off x="2838450" y="7658100"/>
          <a:ext cx="1647825" cy="885825"/>
        </a:xfrm>
        <a:prstGeom prst="stripedRightArrow">
          <a:avLst/>
        </a:prstGeom>
        <a:gradFill rotWithShape="1">
          <a:gsLst>
            <a:gs pos="0">
              <a:srgbClr val="76510C"/>
            </a:gs>
            <a:gs pos="50000">
              <a:srgbClr val="F1C676"/>
            </a:gs>
            <a:gs pos="100000">
              <a:srgbClr val="76510C"/>
            </a:gs>
          </a:gsLst>
          <a:lin ang="5400000" scaled="1"/>
        </a:gradFill>
        <a:ln w="19050" cmpd="sng">
          <a:solidFill>
            <a:srgbClr val="1B571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107.1</a:t>
          </a:r>
        </a:p>
      </xdr:txBody>
    </xdr:sp>
    <xdr:clientData/>
  </xdr:twoCellAnchor>
  <xdr:twoCellAnchor>
    <xdr:from>
      <xdr:col>4</xdr:col>
      <xdr:colOff>1333500</xdr:colOff>
      <xdr:row>44</xdr:row>
      <xdr:rowOff>142875</xdr:rowOff>
    </xdr:from>
    <xdr:to>
      <xdr:col>7</xdr:col>
      <xdr:colOff>95250</xdr:colOff>
      <xdr:row>48</xdr:row>
      <xdr:rowOff>47625</xdr:rowOff>
    </xdr:to>
    <xdr:sp textlink="$F$19">
      <xdr:nvSpPr>
        <xdr:cNvPr id="7" name="AutoShape 16"/>
        <xdr:cNvSpPr>
          <a:spLocks/>
        </xdr:cNvSpPr>
      </xdr:nvSpPr>
      <xdr:spPr>
        <a:xfrm>
          <a:off x="5676900" y="7820025"/>
          <a:ext cx="1114425" cy="581025"/>
        </a:xfrm>
        <a:prstGeom prst="stripedRightArrow">
          <a:avLst/>
        </a:prstGeom>
        <a:gradFill rotWithShape="1">
          <a:gsLst>
            <a:gs pos="0">
              <a:srgbClr val="76510C"/>
            </a:gs>
            <a:gs pos="50000">
              <a:srgbClr val="F1C676"/>
            </a:gs>
            <a:gs pos="100000">
              <a:srgbClr val="76510C"/>
            </a:gs>
          </a:gsLst>
          <a:lin ang="5400000" scaled="1"/>
        </a:gradFill>
        <a:ln w="19050" cmpd="sng">
          <a:solidFill>
            <a:srgbClr val="1B571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84.7</a:t>
          </a:r>
        </a:p>
      </xdr:txBody>
    </xdr:sp>
    <xdr:clientData/>
  </xdr:twoCellAnchor>
  <xdr:twoCellAnchor>
    <xdr:from>
      <xdr:col>4</xdr:col>
      <xdr:colOff>142875</xdr:colOff>
      <xdr:row>44</xdr:row>
      <xdr:rowOff>57150</xdr:rowOff>
    </xdr:from>
    <xdr:to>
      <xdr:col>4</xdr:col>
      <xdr:colOff>1323975</xdr:colOff>
      <xdr:row>48</xdr:row>
      <xdr:rowOff>114300</xdr:rowOff>
    </xdr:to>
    <xdr:sp textlink="$F$18">
      <xdr:nvSpPr>
        <xdr:cNvPr id="8" name="AutoShape 17"/>
        <xdr:cNvSpPr>
          <a:spLocks/>
        </xdr:cNvSpPr>
      </xdr:nvSpPr>
      <xdr:spPr>
        <a:xfrm>
          <a:off x="4486275" y="7734300"/>
          <a:ext cx="1181100" cy="733425"/>
        </a:xfrm>
        <a:prstGeom prst="stripedRightArrow">
          <a:avLst/>
        </a:prstGeom>
        <a:gradFill rotWithShape="1">
          <a:gsLst>
            <a:gs pos="0">
              <a:srgbClr val="76510C"/>
            </a:gs>
            <a:gs pos="50000">
              <a:srgbClr val="F1C676"/>
            </a:gs>
            <a:gs pos="100000">
              <a:srgbClr val="76510C"/>
            </a:gs>
          </a:gsLst>
          <a:lin ang="5400000" scaled="1"/>
        </a:gradFill>
        <a:ln w="19050" cmpd="sng">
          <a:solidFill>
            <a:srgbClr val="1B571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84.7</a:t>
          </a:r>
        </a:p>
      </xdr:txBody>
    </xdr:sp>
    <xdr:clientData/>
  </xdr:twoCellAnchor>
  <xdr:oneCellAnchor>
    <xdr:from>
      <xdr:col>2</xdr:col>
      <xdr:colOff>304800</xdr:colOff>
      <xdr:row>37</xdr:row>
      <xdr:rowOff>47625</xdr:rowOff>
    </xdr:from>
    <xdr:ext cx="523875" cy="295275"/>
    <xdr:sp textlink="$F$11">
      <xdr:nvSpPr>
        <xdr:cNvPr id="9" name="TextBox 18"/>
        <xdr:cNvSpPr txBox="1">
          <a:spLocks noChangeArrowheads="1"/>
        </xdr:cNvSpPr>
      </xdr:nvSpPr>
      <xdr:spPr>
        <a:xfrm>
          <a:off x="3133725" y="6591300"/>
          <a:ext cx="523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d5b675a1-726f-4589-897a-a847d3caffa3}" type="TxLink">
            <a:rPr lang="en-US" cap="none" sz="1600" b="1" i="1" u="none" baseline="0">
              <a:solidFill>
                <a:srgbClr val="0000FF"/>
              </a:solidFill>
            </a:rPr>
            <a:t>11.9</a:t>
          </a:fld>
        </a:p>
      </xdr:txBody>
    </xdr:sp>
    <xdr:clientData/>
  </xdr:oneCellAnchor>
  <xdr:oneCellAnchor>
    <xdr:from>
      <xdr:col>1</xdr:col>
      <xdr:colOff>552450</xdr:colOff>
      <xdr:row>45</xdr:row>
      <xdr:rowOff>104775</xdr:rowOff>
    </xdr:from>
    <xdr:ext cx="428625" cy="295275"/>
    <xdr:sp>
      <xdr:nvSpPr>
        <xdr:cNvPr id="10" name="TextBox 19"/>
        <xdr:cNvSpPr txBox="1">
          <a:spLocks noChangeArrowheads="1"/>
        </xdr:cNvSpPr>
      </xdr:nvSpPr>
      <xdr:spPr>
        <a:xfrm>
          <a:off x="2247900" y="794385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</a:rPr>
            <a:t>kW</a:t>
          </a:r>
        </a:p>
      </xdr:txBody>
    </xdr:sp>
    <xdr:clientData/>
  </xdr:oneCellAnchor>
  <xdr:oneCellAnchor>
    <xdr:from>
      <xdr:col>2</xdr:col>
      <xdr:colOff>704850</xdr:colOff>
      <xdr:row>37</xdr:row>
      <xdr:rowOff>47625</xdr:rowOff>
    </xdr:from>
    <xdr:ext cx="428625" cy="295275"/>
    <xdr:sp>
      <xdr:nvSpPr>
        <xdr:cNvPr id="11" name="TextBox 20"/>
        <xdr:cNvSpPr txBox="1">
          <a:spLocks noChangeArrowheads="1"/>
        </xdr:cNvSpPr>
      </xdr:nvSpPr>
      <xdr:spPr>
        <a:xfrm>
          <a:off x="3533775" y="65913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1" u="none" baseline="0">
              <a:solidFill>
                <a:srgbClr val="0000FF"/>
              </a:solidFill>
            </a:rPr>
            <a:t>kW</a:t>
          </a:r>
        </a:p>
      </xdr:txBody>
    </xdr:sp>
    <xdr:clientData/>
  </xdr:oneCellAnchor>
  <xdr:oneCellAnchor>
    <xdr:from>
      <xdr:col>3</xdr:col>
      <xdr:colOff>238125</xdr:colOff>
      <xdr:row>45</xdr:row>
      <xdr:rowOff>104775</xdr:rowOff>
    </xdr:from>
    <xdr:ext cx="428625" cy="295275"/>
    <xdr:sp>
      <xdr:nvSpPr>
        <xdr:cNvPr id="12" name="TextBox 21"/>
        <xdr:cNvSpPr txBox="1">
          <a:spLocks noChangeArrowheads="1"/>
        </xdr:cNvSpPr>
      </xdr:nvSpPr>
      <xdr:spPr>
        <a:xfrm>
          <a:off x="3981450" y="794385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</a:rPr>
            <a:t>kW</a:t>
          </a:r>
        </a:p>
      </xdr:txBody>
    </xdr:sp>
    <xdr:clientData/>
  </xdr:oneCellAnchor>
  <xdr:oneCellAnchor>
    <xdr:from>
      <xdr:col>1</xdr:col>
      <xdr:colOff>790575</xdr:colOff>
      <xdr:row>35</xdr:row>
      <xdr:rowOff>0</xdr:rowOff>
    </xdr:from>
    <xdr:ext cx="1152525" cy="295275"/>
    <xdr:sp>
      <xdr:nvSpPr>
        <xdr:cNvPr id="13" name="TextBox 22"/>
        <xdr:cNvSpPr txBox="1">
          <a:spLocks noChangeArrowheads="1"/>
        </xdr:cNvSpPr>
      </xdr:nvSpPr>
      <xdr:spPr>
        <a:xfrm>
          <a:off x="2486025" y="6219825"/>
          <a:ext cx="1152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1" u="none" baseline="0">
              <a:solidFill>
                <a:srgbClr val="0000FF"/>
              </a:solidFill>
            </a:rPr>
            <a:t>Motor loss</a:t>
          </a:r>
        </a:p>
      </xdr:txBody>
    </xdr:sp>
    <xdr:clientData/>
  </xdr:oneCellAnchor>
  <xdr:oneCellAnchor>
    <xdr:from>
      <xdr:col>2</xdr:col>
      <xdr:colOff>657225</xdr:colOff>
      <xdr:row>34</xdr:row>
      <xdr:rowOff>152400</xdr:rowOff>
    </xdr:from>
    <xdr:ext cx="600075" cy="285750"/>
    <xdr:sp textlink="$H$11">
      <xdr:nvSpPr>
        <xdr:cNvPr id="14" name="TextBox 23"/>
        <xdr:cNvSpPr txBox="1">
          <a:spLocks noChangeArrowheads="1"/>
        </xdr:cNvSpPr>
      </xdr:nvSpPr>
      <xdr:spPr>
        <a:xfrm>
          <a:off x="3486150" y="62103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ab52b80e-4763-4068-939e-b558a4095c2f}" type="TxLink">
            <a:rPr lang="en-US" cap="none" sz="1600" b="1" i="0" u="none" baseline="0">
              <a:solidFill>
                <a:srgbClr val="008000"/>
              </a:solidFill>
            </a:rPr>
            <a:t>10%</a:t>
          </a:fld>
        </a:p>
      </xdr:txBody>
    </xdr:sp>
    <xdr:clientData/>
  </xdr:oneCellAnchor>
  <xdr:oneCellAnchor>
    <xdr:from>
      <xdr:col>4</xdr:col>
      <xdr:colOff>466725</xdr:colOff>
      <xdr:row>49</xdr:row>
      <xdr:rowOff>142875</xdr:rowOff>
    </xdr:from>
    <xdr:ext cx="1162050" cy="295275"/>
    <xdr:sp>
      <xdr:nvSpPr>
        <xdr:cNvPr id="15" name="TextBox 24"/>
        <xdr:cNvSpPr txBox="1">
          <a:spLocks noChangeArrowheads="1"/>
        </xdr:cNvSpPr>
      </xdr:nvSpPr>
      <xdr:spPr>
        <a:xfrm>
          <a:off x="4810125" y="8658225"/>
          <a:ext cx="1162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1" u="none" baseline="0">
              <a:solidFill>
                <a:srgbClr val="0000FF"/>
              </a:solidFill>
            </a:rPr>
            <a:t>Pump loss</a:t>
          </a:r>
        </a:p>
      </xdr:txBody>
    </xdr:sp>
    <xdr:clientData/>
  </xdr:oneCellAnchor>
  <xdr:oneCellAnchor>
    <xdr:from>
      <xdr:col>4</xdr:col>
      <xdr:colOff>838200</xdr:colOff>
      <xdr:row>51</xdr:row>
      <xdr:rowOff>152400</xdr:rowOff>
    </xdr:from>
    <xdr:ext cx="523875" cy="295275"/>
    <xdr:sp textlink="$F$16">
      <xdr:nvSpPr>
        <xdr:cNvPr id="16" name="TextBox 25"/>
        <xdr:cNvSpPr txBox="1">
          <a:spLocks noChangeArrowheads="1"/>
        </xdr:cNvSpPr>
      </xdr:nvSpPr>
      <xdr:spPr>
        <a:xfrm>
          <a:off x="5181600" y="8991600"/>
          <a:ext cx="523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6d467968-ca4b-43d4-80c3-fc3b28bc3a62}" type="TxLink">
            <a:rPr lang="en-US" cap="none" sz="1600" b="1" i="1" u="none" baseline="0">
              <a:solidFill>
                <a:srgbClr val="0000FF"/>
              </a:solidFill>
            </a:rPr>
            <a:t>22.4</a:t>
          </a:fld>
        </a:p>
      </xdr:txBody>
    </xdr:sp>
    <xdr:clientData/>
  </xdr:oneCellAnchor>
  <xdr:oneCellAnchor>
    <xdr:from>
      <xdr:col>4</xdr:col>
      <xdr:colOff>1219200</xdr:colOff>
      <xdr:row>51</xdr:row>
      <xdr:rowOff>152400</xdr:rowOff>
    </xdr:from>
    <xdr:ext cx="428625" cy="295275"/>
    <xdr:sp>
      <xdr:nvSpPr>
        <xdr:cNvPr id="17" name="TextBox 26"/>
        <xdr:cNvSpPr txBox="1">
          <a:spLocks noChangeArrowheads="1"/>
        </xdr:cNvSpPr>
      </xdr:nvSpPr>
      <xdr:spPr>
        <a:xfrm>
          <a:off x="5562600" y="89916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1" u="none" baseline="0">
              <a:solidFill>
                <a:srgbClr val="0000FF"/>
              </a:solidFill>
            </a:rPr>
            <a:t>kW</a:t>
          </a:r>
        </a:p>
      </xdr:txBody>
    </xdr:sp>
    <xdr:clientData/>
  </xdr:oneCellAnchor>
  <xdr:oneCellAnchor>
    <xdr:from>
      <xdr:col>5</xdr:col>
      <xdr:colOff>85725</xdr:colOff>
      <xdr:row>50</xdr:row>
      <xdr:rowOff>9525</xdr:rowOff>
    </xdr:from>
    <xdr:ext cx="600075" cy="285750"/>
    <xdr:sp textlink="$H$16">
      <xdr:nvSpPr>
        <xdr:cNvPr id="18" name="TextBox 27"/>
        <xdr:cNvSpPr txBox="1">
          <a:spLocks noChangeArrowheads="1"/>
        </xdr:cNvSpPr>
      </xdr:nvSpPr>
      <xdr:spPr>
        <a:xfrm>
          <a:off x="5924550" y="86868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4fca55df-b439-4129-b119-28cc5e0c1225}" type="TxLink">
            <a:rPr lang="en-US" cap="none" sz="1600" b="1" i="0" u="none" baseline="0">
              <a:solidFill>
                <a:srgbClr val="008000"/>
              </a:solidFill>
            </a:rPr>
            <a:t>19%</a:t>
          </a:fld>
        </a:p>
      </xdr:txBody>
    </xdr:sp>
    <xdr:clientData/>
  </xdr:oneCellAnchor>
  <xdr:oneCellAnchor>
    <xdr:from>
      <xdr:col>4</xdr:col>
      <xdr:colOff>895350</xdr:colOff>
      <xdr:row>33</xdr:row>
      <xdr:rowOff>28575</xdr:rowOff>
    </xdr:from>
    <xdr:ext cx="1533525" cy="295275"/>
    <xdr:sp>
      <xdr:nvSpPr>
        <xdr:cNvPr id="19" name="TextBox 28"/>
        <xdr:cNvSpPr txBox="1">
          <a:spLocks noChangeArrowheads="1"/>
        </xdr:cNvSpPr>
      </xdr:nvSpPr>
      <xdr:spPr>
        <a:xfrm>
          <a:off x="5238750" y="5924550"/>
          <a:ext cx="1533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1" u="none" baseline="0">
              <a:solidFill>
                <a:srgbClr val="0000FF"/>
              </a:solidFill>
            </a:rPr>
            <a:t>Throttling loss</a:t>
          </a:r>
        </a:p>
      </xdr:txBody>
    </xdr:sp>
    <xdr:clientData/>
  </xdr:oneCellAnchor>
  <xdr:oneCellAnchor>
    <xdr:from>
      <xdr:col>4</xdr:col>
      <xdr:colOff>1257300</xdr:colOff>
      <xdr:row>34</xdr:row>
      <xdr:rowOff>152400</xdr:rowOff>
    </xdr:from>
    <xdr:ext cx="428625" cy="333375"/>
    <xdr:sp textlink="$F$17">
      <xdr:nvSpPr>
        <xdr:cNvPr id="20" name="TextBox 29"/>
        <xdr:cNvSpPr txBox="1">
          <a:spLocks noChangeArrowheads="1"/>
        </xdr:cNvSpPr>
      </xdr:nvSpPr>
      <xdr:spPr>
        <a:xfrm>
          <a:off x="5600700" y="6210300"/>
          <a:ext cx="428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346d8c6f-8762-4931-9a8f-22472369ebfd}" type="TxLink">
            <a:rPr lang="en-US" cap="none" sz="1600" b="1" i="1" u="none" baseline="0">
              <a:solidFill>
                <a:srgbClr val="0000FF"/>
              </a:solidFill>
            </a:rPr>
            <a:t>0.0</a:t>
          </a:fld>
        </a:p>
      </xdr:txBody>
    </xdr:sp>
    <xdr:clientData/>
  </xdr:oneCellAnchor>
  <xdr:oneCellAnchor>
    <xdr:from>
      <xdr:col>5</xdr:col>
      <xdr:colOff>123825</xdr:colOff>
      <xdr:row>35</xdr:row>
      <xdr:rowOff>38100</xdr:rowOff>
    </xdr:from>
    <xdr:ext cx="428625" cy="295275"/>
    <xdr:sp>
      <xdr:nvSpPr>
        <xdr:cNvPr id="21" name="TextBox 30"/>
        <xdr:cNvSpPr txBox="1">
          <a:spLocks noChangeArrowheads="1"/>
        </xdr:cNvSpPr>
      </xdr:nvSpPr>
      <xdr:spPr>
        <a:xfrm>
          <a:off x="5962650" y="6257925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1" u="none" baseline="0">
              <a:solidFill>
                <a:srgbClr val="0000FF"/>
              </a:solidFill>
            </a:rPr>
            <a:t>kW</a:t>
          </a:r>
        </a:p>
      </xdr:txBody>
    </xdr:sp>
    <xdr:clientData/>
  </xdr:oneCellAnchor>
  <xdr:oneCellAnchor>
    <xdr:from>
      <xdr:col>6</xdr:col>
      <xdr:colOff>123825</xdr:colOff>
      <xdr:row>33</xdr:row>
      <xdr:rowOff>47625</xdr:rowOff>
    </xdr:from>
    <xdr:ext cx="752475" cy="333375"/>
    <xdr:sp textlink="$H$17">
      <xdr:nvSpPr>
        <xdr:cNvPr id="22" name="TextBox 31"/>
        <xdr:cNvSpPr txBox="1">
          <a:spLocks noChangeArrowheads="1"/>
        </xdr:cNvSpPr>
      </xdr:nvSpPr>
      <xdr:spPr>
        <a:xfrm>
          <a:off x="6543675" y="5943600"/>
          <a:ext cx="752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4e513e53-1c04-44b7-8e35-5c18f9a71067}" type="TxLink">
            <a:rPr lang="en-US" cap="none" sz="1600" b="1" i="0" u="none" baseline="0">
              <a:solidFill>
                <a:srgbClr val="008000"/>
              </a:solidFill>
            </a:rPr>
            <a:t>0%</a:t>
          </a:fld>
        </a:p>
      </xdr:txBody>
    </xdr:sp>
    <xdr:clientData/>
  </xdr:oneCellAnchor>
  <xdr:oneCellAnchor>
    <xdr:from>
      <xdr:col>4</xdr:col>
      <xdr:colOff>923925</xdr:colOff>
      <xdr:row>45</xdr:row>
      <xdr:rowOff>104775</xdr:rowOff>
    </xdr:from>
    <xdr:ext cx="428625" cy="295275"/>
    <xdr:sp>
      <xdr:nvSpPr>
        <xdr:cNvPr id="23" name="TextBox 32"/>
        <xdr:cNvSpPr txBox="1">
          <a:spLocks noChangeArrowheads="1"/>
        </xdr:cNvSpPr>
      </xdr:nvSpPr>
      <xdr:spPr>
        <a:xfrm>
          <a:off x="5267325" y="794385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</a:rPr>
            <a:t>kW</a:t>
          </a:r>
        </a:p>
      </xdr:txBody>
    </xdr:sp>
    <xdr:clientData/>
  </xdr:oneCellAnchor>
  <xdr:oneCellAnchor>
    <xdr:from>
      <xdr:col>6</xdr:col>
      <xdr:colOff>19050</xdr:colOff>
      <xdr:row>45</xdr:row>
      <xdr:rowOff>104775</xdr:rowOff>
    </xdr:from>
    <xdr:ext cx="504825" cy="295275"/>
    <xdr:sp>
      <xdr:nvSpPr>
        <xdr:cNvPr id="24" name="TextBox 33"/>
        <xdr:cNvSpPr txBox="1">
          <a:spLocks noChangeArrowheads="1"/>
        </xdr:cNvSpPr>
      </xdr:nvSpPr>
      <xdr:spPr>
        <a:xfrm>
          <a:off x="6438900" y="7943850"/>
          <a:ext cx="504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</a:rPr>
            <a:t>kW</a:t>
          </a:r>
        </a:p>
      </xdr:txBody>
    </xdr:sp>
    <xdr:clientData/>
  </xdr:oneCellAnchor>
  <xdr:oneCellAnchor>
    <xdr:from>
      <xdr:col>2</xdr:col>
      <xdr:colOff>704850</xdr:colOff>
      <xdr:row>55</xdr:row>
      <xdr:rowOff>152400</xdr:rowOff>
    </xdr:from>
    <xdr:ext cx="1714500" cy="295275"/>
    <xdr:sp>
      <xdr:nvSpPr>
        <xdr:cNvPr id="25" name="TextBox 34"/>
        <xdr:cNvSpPr txBox="1">
          <a:spLocks noChangeArrowheads="1"/>
        </xdr:cNvSpPr>
      </xdr:nvSpPr>
      <xdr:spPr>
        <a:xfrm>
          <a:off x="3533775" y="9639300"/>
          <a:ext cx="1714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1" u="none" baseline="0">
              <a:solidFill>
                <a:srgbClr val="0000FF"/>
              </a:solidFill>
            </a:rPr>
            <a:t>Pump Efficiency</a:t>
          </a:r>
        </a:p>
      </xdr:txBody>
    </xdr:sp>
    <xdr:clientData/>
  </xdr:oneCellAnchor>
  <xdr:oneCellAnchor>
    <xdr:from>
      <xdr:col>4</xdr:col>
      <xdr:colOff>923925</xdr:colOff>
      <xdr:row>55</xdr:row>
      <xdr:rowOff>142875</xdr:rowOff>
    </xdr:from>
    <xdr:ext cx="600075" cy="285750"/>
    <xdr:sp textlink="$F$14">
      <xdr:nvSpPr>
        <xdr:cNvPr id="26" name="TextBox 35"/>
        <xdr:cNvSpPr txBox="1">
          <a:spLocks noChangeArrowheads="1"/>
        </xdr:cNvSpPr>
      </xdr:nvSpPr>
      <xdr:spPr>
        <a:xfrm>
          <a:off x="5267325" y="9629775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6fadaacc-2c68-44f4-b48d-6805d908887c}" type="TxLink">
            <a:rPr lang="en-US" cap="none" sz="1600" b="1" i="0" u="none" baseline="0">
              <a:solidFill>
                <a:srgbClr val="008000"/>
              </a:solidFill>
            </a:rPr>
            <a:t>79%</a:t>
          </a:fld>
        </a:p>
      </xdr:txBody>
    </xdr:sp>
    <xdr:clientData/>
  </xdr:oneCellAnchor>
  <xdr:twoCellAnchor>
    <xdr:from>
      <xdr:col>10</xdr:col>
      <xdr:colOff>28575</xdr:colOff>
      <xdr:row>11</xdr:row>
      <xdr:rowOff>95250</xdr:rowOff>
    </xdr:from>
    <xdr:to>
      <xdr:col>19</xdr:col>
      <xdr:colOff>504825</xdr:colOff>
      <xdr:row>29</xdr:row>
      <xdr:rowOff>57150</xdr:rowOff>
    </xdr:to>
    <xdr:graphicFrame>
      <xdr:nvGraphicFramePr>
        <xdr:cNvPr id="27" name="Chart 36"/>
        <xdr:cNvGraphicFramePr/>
      </xdr:nvGraphicFramePr>
      <xdr:xfrm>
        <a:off x="8963025" y="2352675"/>
        <a:ext cx="58102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238125</xdr:colOff>
      <xdr:row>20</xdr:row>
      <xdr:rowOff>114300</xdr:rowOff>
    </xdr:from>
    <xdr:to>
      <xdr:col>19</xdr:col>
      <xdr:colOff>476250</xdr:colOff>
      <xdr:row>31</xdr:row>
      <xdr:rowOff>142875</xdr:rowOff>
    </xdr:to>
    <xdr:sp>
      <xdr:nvSpPr>
        <xdr:cNvPr id="28" name="Oval 37"/>
        <xdr:cNvSpPr>
          <a:spLocks/>
        </xdr:cNvSpPr>
      </xdr:nvSpPr>
      <xdr:spPr>
        <a:xfrm>
          <a:off x="12906375" y="3886200"/>
          <a:ext cx="1838325" cy="18288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27</xdr:col>
      <xdr:colOff>0</xdr:colOff>
      <xdr:row>17</xdr:row>
      <xdr:rowOff>0</xdr:rowOff>
    </xdr:to>
    <xdr:sp>
      <xdr:nvSpPr>
        <xdr:cNvPr id="29" name="Rectangle 38"/>
        <xdr:cNvSpPr>
          <a:spLocks/>
        </xdr:cNvSpPr>
      </xdr:nvSpPr>
      <xdr:spPr>
        <a:xfrm>
          <a:off x="17907000" y="2590800"/>
          <a:ext cx="428625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27</xdr:col>
      <xdr:colOff>0</xdr:colOff>
      <xdr:row>20</xdr:row>
      <xdr:rowOff>0</xdr:rowOff>
    </xdr:to>
    <xdr:sp>
      <xdr:nvSpPr>
        <xdr:cNvPr id="30" name="Rectangle 39"/>
        <xdr:cNvSpPr>
          <a:spLocks/>
        </xdr:cNvSpPr>
      </xdr:nvSpPr>
      <xdr:spPr>
        <a:xfrm>
          <a:off x="17907000" y="3438525"/>
          <a:ext cx="42862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27</xdr:col>
      <xdr:colOff>0</xdr:colOff>
      <xdr:row>22</xdr:row>
      <xdr:rowOff>0</xdr:rowOff>
    </xdr:to>
    <xdr:sp>
      <xdr:nvSpPr>
        <xdr:cNvPr id="31" name="Rectangle 40"/>
        <xdr:cNvSpPr>
          <a:spLocks/>
        </xdr:cNvSpPr>
      </xdr:nvSpPr>
      <xdr:spPr>
        <a:xfrm>
          <a:off x="17907000" y="3933825"/>
          <a:ext cx="42862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28</xdr:col>
      <xdr:colOff>0</xdr:colOff>
      <xdr:row>11</xdr:row>
      <xdr:rowOff>0</xdr:rowOff>
    </xdr:to>
    <xdr:sp>
      <xdr:nvSpPr>
        <xdr:cNvPr id="32" name="Rectangle 41"/>
        <xdr:cNvSpPr>
          <a:spLocks/>
        </xdr:cNvSpPr>
      </xdr:nvSpPr>
      <xdr:spPr>
        <a:xfrm>
          <a:off x="16097250" y="1114425"/>
          <a:ext cx="77438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46</xdr:row>
      <xdr:rowOff>19050</xdr:rowOff>
    </xdr:from>
    <xdr:to>
      <xdr:col>4</xdr:col>
      <xdr:colOff>838200</xdr:colOff>
      <xdr:row>56</xdr:row>
      <xdr:rowOff>9525</xdr:rowOff>
    </xdr:to>
    <xdr:sp>
      <xdr:nvSpPr>
        <xdr:cNvPr id="1" name="AutoShape 1"/>
        <xdr:cNvSpPr>
          <a:spLocks/>
        </xdr:cNvSpPr>
      </xdr:nvSpPr>
      <xdr:spPr>
        <a:xfrm flipV="1">
          <a:off x="3743325" y="8020050"/>
          <a:ext cx="1438275" cy="1638300"/>
        </a:xfrm>
        <a:prstGeom prst="bentArrow">
          <a:avLst>
            <a:gd name="adj1" fmla="val 7532"/>
            <a:gd name="adj2" fmla="val -33333"/>
          </a:avLst>
        </a:prstGeom>
        <a:gradFill rotWithShape="1">
          <a:gsLst>
            <a:gs pos="0">
              <a:srgbClr val="76510C"/>
            </a:gs>
            <a:gs pos="50000">
              <a:srgbClr val="F1C676"/>
            </a:gs>
            <a:gs pos="100000">
              <a:srgbClr val="76510C"/>
            </a:gs>
          </a:gsLst>
          <a:lin ang="5400000" scaled="1"/>
        </a:gradFill>
        <a:ln w="19050" cmpd="sng">
          <a:solidFill>
            <a:srgbClr val="1B571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1000125</xdr:colOff>
      <xdr:row>36</xdr:row>
      <xdr:rowOff>152400</xdr:rowOff>
    </xdr:from>
    <xdr:to>
      <xdr:col>5</xdr:col>
      <xdr:colOff>542925</xdr:colOff>
      <xdr:row>46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5343525" y="6534150"/>
          <a:ext cx="1038225" cy="1562100"/>
        </a:xfrm>
        <a:prstGeom prst="bentArrow">
          <a:avLst>
            <a:gd name="adj1" fmla="val 7532"/>
            <a:gd name="adj2" fmla="val -33333"/>
          </a:avLst>
        </a:prstGeom>
        <a:gradFill rotWithShape="1">
          <a:gsLst>
            <a:gs pos="0">
              <a:srgbClr val="76510C"/>
            </a:gs>
            <a:gs pos="50000">
              <a:srgbClr val="F1C676"/>
            </a:gs>
            <a:gs pos="100000">
              <a:srgbClr val="76510C"/>
            </a:gs>
          </a:gsLst>
          <a:lin ang="5400000" scaled="1"/>
        </a:gradFill>
        <a:ln w="19050" cmpd="sng">
          <a:solidFill>
            <a:srgbClr val="1B571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37</xdr:row>
      <xdr:rowOff>47625</xdr:rowOff>
    </xdr:from>
    <xdr:to>
      <xdr:col>2</xdr:col>
      <xdr:colOff>409575</xdr:colOff>
      <xdr:row>46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390775" y="6591300"/>
          <a:ext cx="847725" cy="1409700"/>
        </a:xfrm>
        <a:prstGeom prst="bentArrow">
          <a:avLst>
            <a:gd name="adj1" fmla="val 7532"/>
            <a:gd name="adj2" fmla="val -33333"/>
          </a:avLst>
        </a:prstGeom>
        <a:gradFill rotWithShape="1">
          <a:gsLst>
            <a:gs pos="0">
              <a:srgbClr val="76510C"/>
            </a:gs>
            <a:gs pos="50000">
              <a:srgbClr val="F1C676"/>
            </a:gs>
            <a:gs pos="100000">
              <a:srgbClr val="76510C"/>
            </a:gs>
          </a:gsLst>
          <a:lin ang="5400000" scaled="1"/>
        </a:gradFill>
        <a:ln w="19050" cmpd="sng">
          <a:solidFill>
            <a:srgbClr val="1B571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43</xdr:row>
      <xdr:rowOff>38100</xdr:rowOff>
    </xdr:from>
    <xdr:to>
      <xdr:col>2</xdr:col>
      <xdr:colOff>28575</xdr:colOff>
      <xdr:row>49</xdr:row>
      <xdr:rowOff>76200</xdr:rowOff>
    </xdr:to>
    <xdr:sp textlink="$F$9">
      <xdr:nvSpPr>
        <xdr:cNvPr id="4" name="AutoShape 4"/>
        <xdr:cNvSpPr>
          <a:spLocks/>
        </xdr:cNvSpPr>
      </xdr:nvSpPr>
      <xdr:spPr>
        <a:xfrm>
          <a:off x="914400" y="7553325"/>
          <a:ext cx="1943100" cy="1038225"/>
        </a:xfrm>
        <a:prstGeom prst="stripedRightArrow">
          <a:avLst/>
        </a:prstGeom>
        <a:gradFill rotWithShape="1">
          <a:gsLst>
            <a:gs pos="0">
              <a:srgbClr val="76510C"/>
            </a:gs>
            <a:gs pos="50000">
              <a:srgbClr val="F1C676"/>
            </a:gs>
            <a:gs pos="100000">
              <a:srgbClr val="76510C"/>
            </a:gs>
          </a:gsLst>
          <a:lin ang="5400000" scaled="1"/>
        </a:gradFill>
        <a:ln w="19050" cmpd="sng">
          <a:solidFill>
            <a:srgbClr val="1B571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114.3</a:t>
          </a:r>
        </a:p>
      </xdr:txBody>
    </xdr:sp>
    <xdr:clientData/>
  </xdr:twoCellAnchor>
  <xdr:twoCellAnchor editAs="oneCell">
    <xdr:from>
      <xdr:col>7</xdr:col>
      <xdr:colOff>161925</xdr:colOff>
      <xdr:row>0</xdr:row>
      <xdr:rowOff>47625</xdr:rowOff>
    </xdr:from>
    <xdr:to>
      <xdr:col>12</xdr:col>
      <xdr:colOff>466725</xdr:colOff>
      <xdr:row>0</xdr:row>
      <xdr:rowOff>209550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7625"/>
          <a:ext cx="3429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43</xdr:row>
      <xdr:rowOff>142875</xdr:rowOff>
    </xdr:from>
    <xdr:to>
      <xdr:col>4</xdr:col>
      <xdr:colOff>142875</xdr:colOff>
      <xdr:row>49</xdr:row>
      <xdr:rowOff>28575</xdr:rowOff>
    </xdr:to>
    <xdr:sp textlink="$F$12">
      <xdr:nvSpPr>
        <xdr:cNvPr id="6" name="AutoShape 15"/>
        <xdr:cNvSpPr>
          <a:spLocks/>
        </xdr:cNvSpPr>
      </xdr:nvSpPr>
      <xdr:spPr>
        <a:xfrm>
          <a:off x="2838450" y="7658100"/>
          <a:ext cx="1647825" cy="885825"/>
        </a:xfrm>
        <a:prstGeom prst="stripedRightArrow">
          <a:avLst/>
        </a:prstGeom>
        <a:gradFill rotWithShape="1">
          <a:gsLst>
            <a:gs pos="0">
              <a:srgbClr val="76510C"/>
            </a:gs>
            <a:gs pos="50000">
              <a:srgbClr val="F1C676"/>
            </a:gs>
            <a:gs pos="100000">
              <a:srgbClr val="76510C"/>
            </a:gs>
          </a:gsLst>
          <a:lin ang="5400000" scaled="1"/>
        </a:gradFill>
        <a:ln w="19050" cmpd="sng">
          <a:solidFill>
            <a:srgbClr val="1B571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102.9</a:t>
          </a:r>
        </a:p>
      </xdr:txBody>
    </xdr:sp>
    <xdr:clientData/>
  </xdr:twoCellAnchor>
  <xdr:twoCellAnchor>
    <xdr:from>
      <xdr:col>4</xdr:col>
      <xdr:colOff>1333500</xdr:colOff>
      <xdr:row>44</xdr:row>
      <xdr:rowOff>142875</xdr:rowOff>
    </xdr:from>
    <xdr:to>
      <xdr:col>7</xdr:col>
      <xdr:colOff>95250</xdr:colOff>
      <xdr:row>48</xdr:row>
      <xdr:rowOff>47625</xdr:rowOff>
    </xdr:to>
    <xdr:sp textlink="$F$19">
      <xdr:nvSpPr>
        <xdr:cNvPr id="7" name="AutoShape 16"/>
        <xdr:cNvSpPr>
          <a:spLocks/>
        </xdr:cNvSpPr>
      </xdr:nvSpPr>
      <xdr:spPr>
        <a:xfrm>
          <a:off x="5676900" y="7820025"/>
          <a:ext cx="1114425" cy="581025"/>
        </a:xfrm>
        <a:prstGeom prst="stripedRightArrow">
          <a:avLst/>
        </a:prstGeom>
        <a:gradFill rotWithShape="1">
          <a:gsLst>
            <a:gs pos="0">
              <a:srgbClr val="76510C"/>
            </a:gs>
            <a:gs pos="50000">
              <a:srgbClr val="F1C676"/>
            </a:gs>
            <a:gs pos="100000">
              <a:srgbClr val="76510C"/>
            </a:gs>
          </a:gsLst>
          <a:lin ang="5400000" scaled="1"/>
        </a:gradFill>
        <a:ln w="19050" cmpd="sng">
          <a:solidFill>
            <a:srgbClr val="1B571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83.8</a:t>
          </a:r>
        </a:p>
      </xdr:txBody>
    </xdr:sp>
    <xdr:clientData/>
  </xdr:twoCellAnchor>
  <xdr:twoCellAnchor>
    <xdr:from>
      <xdr:col>4</xdr:col>
      <xdr:colOff>142875</xdr:colOff>
      <xdr:row>44</xdr:row>
      <xdr:rowOff>57150</xdr:rowOff>
    </xdr:from>
    <xdr:to>
      <xdr:col>4</xdr:col>
      <xdr:colOff>1323975</xdr:colOff>
      <xdr:row>48</xdr:row>
      <xdr:rowOff>114300</xdr:rowOff>
    </xdr:to>
    <xdr:sp textlink="$F$18">
      <xdr:nvSpPr>
        <xdr:cNvPr id="8" name="AutoShape 17"/>
        <xdr:cNvSpPr>
          <a:spLocks/>
        </xdr:cNvSpPr>
      </xdr:nvSpPr>
      <xdr:spPr>
        <a:xfrm>
          <a:off x="4486275" y="7734300"/>
          <a:ext cx="1181100" cy="733425"/>
        </a:xfrm>
        <a:prstGeom prst="stripedRightArrow">
          <a:avLst/>
        </a:prstGeom>
        <a:gradFill rotWithShape="1">
          <a:gsLst>
            <a:gs pos="0">
              <a:srgbClr val="76510C"/>
            </a:gs>
            <a:gs pos="50000">
              <a:srgbClr val="F1C676"/>
            </a:gs>
            <a:gs pos="100000">
              <a:srgbClr val="76510C"/>
            </a:gs>
          </a:gsLst>
          <a:lin ang="5400000" scaled="1"/>
        </a:gradFill>
        <a:ln w="19050" cmpd="sng">
          <a:solidFill>
            <a:srgbClr val="1B571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83.8</a:t>
          </a:r>
        </a:p>
      </xdr:txBody>
    </xdr:sp>
    <xdr:clientData/>
  </xdr:twoCellAnchor>
  <xdr:oneCellAnchor>
    <xdr:from>
      <xdr:col>2</xdr:col>
      <xdr:colOff>304800</xdr:colOff>
      <xdr:row>37</xdr:row>
      <xdr:rowOff>47625</xdr:rowOff>
    </xdr:from>
    <xdr:ext cx="523875" cy="295275"/>
    <xdr:sp textlink="$F$11">
      <xdr:nvSpPr>
        <xdr:cNvPr id="9" name="TextBox 18"/>
        <xdr:cNvSpPr txBox="1">
          <a:spLocks noChangeArrowheads="1"/>
        </xdr:cNvSpPr>
      </xdr:nvSpPr>
      <xdr:spPr>
        <a:xfrm>
          <a:off x="3133725" y="6591300"/>
          <a:ext cx="523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072d7507-a79a-43ac-8140-9f1b99b39da4}" type="TxLink">
            <a:rPr lang="en-US" cap="none" sz="1600" b="1" i="1" u="none" baseline="0">
              <a:solidFill>
                <a:srgbClr val="0000FF"/>
              </a:solidFill>
            </a:rPr>
            <a:t>11.4</a:t>
          </a:fld>
        </a:p>
      </xdr:txBody>
    </xdr:sp>
    <xdr:clientData/>
  </xdr:oneCellAnchor>
  <xdr:oneCellAnchor>
    <xdr:from>
      <xdr:col>1</xdr:col>
      <xdr:colOff>552450</xdr:colOff>
      <xdr:row>45</xdr:row>
      <xdr:rowOff>104775</xdr:rowOff>
    </xdr:from>
    <xdr:ext cx="428625" cy="295275"/>
    <xdr:sp>
      <xdr:nvSpPr>
        <xdr:cNvPr id="10" name="TextBox 19"/>
        <xdr:cNvSpPr txBox="1">
          <a:spLocks noChangeArrowheads="1"/>
        </xdr:cNvSpPr>
      </xdr:nvSpPr>
      <xdr:spPr>
        <a:xfrm>
          <a:off x="2247900" y="794385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</a:rPr>
            <a:t>kW</a:t>
          </a:r>
        </a:p>
      </xdr:txBody>
    </xdr:sp>
    <xdr:clientData/>
  </xdr:oneCellAnchor>
  <xdr:oneCellAnchor>
    <xdr:from>
      <xdr:col>2</xdr:col>
      <xdr:colOff>704850</xdr:colOff>
      <xdr:row>37</xdr:row>
      <xdr:rowOff>47625</xdr:rowOff>
    </xdr:from>
    <xdr:ext cx="428625" cy="295275"/>
    <xdr:sp>
      <xdr:nvSpPr>
        <xdr:cNvPr id="11" name="TextBox 20"/>
        <xdr:cNvSpPr txBox="1">
          <a:spLocks noChangeArrowheads="1"/>
        </xdr:cNvSpPr>
      </xdr:nvSpPr>
      <xdr:spPr>
        <a:xfrm>
          <a:off x="3533775" y="65913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1" u="none" baseline="0">
              <a:solidFill>
                <a:srgbClr val="0000FF"/>
              </a:solidFill>
            </a:rPr>
            <a:t>kW</a:t>
          </a:r>
        </a:p>
      </xdr:txBody>
    </xdr:sp>
    <xdr:clientData/>
  </xdr:oneCellAnchor>
  <xdr:oneCellAnchor>
    <xdr:from>
      <xdr:col>3</xdr:col>
      <xdr:colOff>238125</xdr:colOff>
      <xdr:row>45</xdr:row>
      <xdr:rowOff>104775</xdr:rowOff>
    </xdr:from>
    <xdr:ext cx="428625" cy="295275"/>
    <xdr:sp>
      <xdr:nvSpPr>
        <xdr:cNvPr id="12" name="TextBox 21"/>
        <xdr:cNvSpPr txBox="1">
          <a:spLocks noChangeArrowheads="1"/>
        </xdr:cNvSpPr>
      </xdr:nvSpPr>
      <xdr:spPr>
        <a:xfrm>
          <a:off x="3981450" y="794385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</a:rPr>
            <a:t>kW</a:t>
          </a:r>
        </a:p>
      </xdr:txBody>
    </xdr:sp>
    <xdr:clientData/>
  </xdr:oneCellAnchor>
  <xdr:oneCellAnchor>
    <xdr:from>
      <xdr:col>1</xdr:col>
      <xdr:colOff>790575</xdr:colOff>
      <xdr:row>35</xdr:row>
      <xdr:rowOff>0</xdr:rowOff>
    </xdr:from>
    <xdr:ext cx="1152525" cy="295275"/>
    <xdr:sp>
      <xdr:nvSpPr>
        <xdr:cNvPr id="13" name="TextBox 22"/>
        <xdr:cNvSpPr txBox="1">
          <a:spLocks noChangeArrowheads="1"/>
        </xdr:cNvSpPr>
      </xdr:nvSpPr>
      <xdr:spPr>
        <a:xfrm>
          <a:off x="2486025" y="6219825"/>
          <a:ext cx="1152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1" u="none" baseline="0">
              <a:solidFill>
                <a:srgbClr val="0000FF"/>
              </a:solidFill>
            </a:rPr>
            <a:t>Motor loss</a:t>
          </a:r>
        </a:p>
      </xdr:txBody>
    </xdr:sp>
    <xdr:clientData/>
  </xdr:oneCellAnchor>
  <xdr:oneCellAnchor>
    <xdr:from>
      <xdr:col>2</xdr:col>
      <xdr:colOff>657225</xdr:colOff>
      <xdr:row>34</xdr:row>
      <xdr:rowOff>152400</xdr:rowOff>
    </xdr:from>
    <xdr:ext cx="600075" cy="285750"/>
    <xdr:sp textlink="$H$11">
      <xdr:nvSpPr>
        <xdr:cNvPr id="14" name="TextBox 23"/>
        <xdr:cNvSpPr txBox="1">
          <a:spLocks noChangeArrowheads="1"/>
        </xdr:cNvSpPr>
      </xdr:nvSpPr>
      <xdr:spPr>
        <a:xfrm>
          <a:off x="3486150" y="62103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6479a944-366b-4819-ad86-6f0b7d66cdd6}" type="TxLink">
            <a:rPr lang="en-US" cap="none" sz="1600" b="1" i="0" u="none" baseline="0">
              <a:solidFill>
                <a:srgbClr val="008000"/>
              </a:solidFill>
            </a:rPr>
            <a:t>10%</a:t>
          </a:fld>
        </a:p>
      </xdr:txBody>
    </xdr:sp>
    <xdr:clientData/>
  </xdr:oneCellAnchor>
  <xdr:oneCellAnchor>
    <xdr:from>
      <xdr:col>4</xdr:col>
      <xdr:colOff>466725</xdr:colOff>
      <xdr:row>49</xdr:row>
      <xdr:rowOff>142875</xdr:rowOff>
    </xdr:from>
    <xdr:ext cx="1162050" cy="295275"/>
    <xdr:sp>
      <xdr:nvSpPr>
        <xdr:cNvPr id="15" name="TextBox 24"/>
        <xdr:cNvSpPr txBox="1">
          <a:spLocks noChangeArrowheads="1"/>
        </xdr:cNvSpPr>
      </xdr:nvSpPr>
      <xdr:spPr>
        <a:xfrm>
          <a:off x="4810125" y="8658225"/>
          <a:ext cx="1162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1" u="none" baseline="0">
              <a:solidFill>
                <a:srgbClr val="0000FF"/>
              </a:solidFill>
            </a:rPr>
            <a:t>Pump loss</a:t>
          </a:r>
        </a:p>
      </xdr:txBody>
    </xdr:sp>
    <xdr:clientData/>
  </xdr:oneCellAnchor>
  <xdr:oneCellAnchor>
    <xdr:from>
      <xdr:col>4</xdr:col>
      <xdr:colOff>838200</xdr:colOff>
      <xdr:row>51</xdr:row>
      <xdr:rowOff>152400</xdr:rowOff>
    </xdr:from>
    <xdr:ext cx="523875" cy="295275"/>
    <xdr:sp textlink="$F$16">
      <xdr:nvSpPr>
        <xdr:cNvPr id="16" name="TextBox 25"/>
        <xdr:cNvSpPr txBox="1">
          <a:spLocks noChangeArrowheads="1"/>
        </xdr:cNvSpPr>
      </xdr:nvSpPr>
      <xdr:spPr>
        <a:xfrm>
          <a:off x="5181600" y="8991600"/>
          <a:ext cx="523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d754b631-3e94-41f0-8ad2-900526a866ea}" type="TxLink">
            <a:rPr lang="en-US" cap="none" sz="1600" b="1" i="1" u="none" baseline="0">
              <a:solidFill>
                <a:srgbClr val="0000FF"/>
              </a:solidFill>
            </a:rPr>
            <a:t>19.1</a:t>
          </a:fld>
        </a:p>
      </xdr:txBody>
    </xdr:sp>
    <xdr:clientData/>
  </xdr:oneCellAnchor>
  <xdr:oneCellAnchor>
    <xdr:from>
      <xdr:col>4</xdr:col>
      <xdr:colOff>1219200</xdr:colOff>
      <xdr:row>51</xdr:row>
      <xdr:rowOff>152400</xdr:rowOff>
    </xdr:from>
    <xdr:ext cx="428625" cy="295275"/>
    <xdr:sp>
      <xdr:nvSpPr>
        <xdr:cNvPr id="17" name="TextBox 26"/>
        <xdr:cNvSpPr txBox="1">
          <a:spLocks noChangeArrowheads="1"/>
        </xdr:cNvSpPr>
      </xdr:nvSpPr>
      <xdr:spPr>
        <a:xfrm>
          <a:off x="5562600" y="89916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1" u="none" baseline="0">
              <a:solidFill>
                <a:srgbClr val="0000FF"/>
              </a:solidFill>
            </a:rPr>
            <a:t>kW</a:t>
          </a:r>
        </a:p>
      </xdr:txBody>
    </xdr:sp>
    <xdr:clientData/>
  </xdr:oneCellAnchor>
  <xdr:oneCellAnchor>
    <xdr:from>
      <xdr:col>5</xdr:col>
      <xdr:colOff>85725</xdr:colOff>
      <xdr:row>50</xdr:row>
      <xdr:rowOff>9525</xdr:rowOff>
    </xdr:from>
    <xdr:ext cx="600075" cy="285750"/>
    <xdr:sp textlink="$H$16">
      <xdr:nvSpPr>
        <xdr:cNvPr id="18" name="TextBox 27"/>
        <xdr:cNvSpPr txBox="1">
          <a:spLocks noChangeArrowheads="1"/>
        </xdr:cNvSpPr>
      </xdr:nvSpPr>
      <xdr:spPr>
        <a:xfrm>
          <a:off x="5924550" y="86868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7b0ff5f4-60bb-439b-af7b-98b42bf253fe}" type="TxLink">
            <a:rPr lang="en-US" cap="none" sz="1600" b="1" i="0" u="none" baseline="0">
              <a:solidFill>
                <a:srgbClr val="008000"/>
              </a:solidFill>
            </a:rPr>
            <a:t>17%</a:t>
          </a:fld>
        </a:p>
      </xdr:txBody>
    </xdr:sp>
    <xdr:clientData/>
  </xdr:oneCellAnchor>
  <xdr:oneCellAnchor>
    <xdr:from>
      <xdr:col>4</xdr:col>
      <xdr:colOff>895350</xdr:colOff>
      <xdr:row>33</xdr:row>
      <xdr:rowOff>28575</xdr:rowOff>
    </xdr:from>
    <xdr:ext cx="1533525" cy="295275"/>
    <xdr:sp>
      <xdr:nvSpPr>
        <xdr:cNvPr id="19" name="TextBox 28"/>
        <xdr:cNvSpPr txBox="1">
          <a:spLocks noChangeArrowheads="1"/>
        </xdr:cNvSpPr>
      </xdr:nvSpPr>
      <xdr:spPr>
        <a:xfrm>
          <a:off x="5238750" y="5924550"/>
          <a:ext cx="1533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1" u="none" baseline="0">
              <a:solidFill>
                <a:srgbClr val="0000FF"/>
              </a:solidFill>
            </a:rPr>
            <a:t>Throttling loss</a:t>
          </a:r>
        </a:p>
      </xdr:txBody>
    </xdr:sp>
    <xdr:clientData/>
  </xdr:oneCellAnchor>
  <xdr:oneCellAnchor>
    <xdr:from>
      <xdr:col>4</xdr:col>
      <xdr:colOff>1257300</xdr:colOff>
      <xdr:row>34</xdr:row>
      <xdr:rowOff>152400</xdr:rowOff>
    </xdr:from>
    <xdr:ext cx="428625" cy="333375"/>
    <xdr:sp textlink="$F$17">
      <xdr:nvSpPr>
        <xdr:cNvPr id="20" name="TextBox 29"/>
        <xdr:cNvSpPr txBox="1">
          <a:spLocks noChangeArrowheads="1"/>
        </xdr:cNvSpPr>
      </xdr:nvSpPr>
      <xdr:spPr>
        <a:xfrm>
          <a:off x="5600700" y="6210300"/>
          <a:ext cx="428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3719cb18-52d4-45e2-9c12-52caeb06fc1e}" type="TxLink">
            <a:rPr lang="en-US" cap="none" sz="1600" b="1" i="1" u="none" baseline="0">
              <a:solidFill>
                <a:srgbClr val="0000FF"/>
              </a:solidFill>
            </a:rPr>
            <a:t>0.0</a:t>
          </a:fld>
        </a:p>
      </xdr:txBody>
    </xdr:sp>
    <xdr:clientData/>
  </xdr:oneCellAnchor>
  <xdr:oneCellAnchor>
    <xdr:from>
      <xdr:col>5</xdr:col>
      <xdr:colOff>123825</xdr:colOff>
      <xdr:row>35</xdr:row>
      <xdr:rowOff>38100</xdr:rowOff>
    </xdr:from>
    <xdr:ext cx="428625" cy="295275"/>
    <xdr:sp>
      <xdr:nvSpPr>
        <xdr:cNvPr id="21" name="TextBox 30"/>
        <xdr:cNvSpPr txBox="1">
          <a:spLocks noChangeArrowheads="1"/>
        </xdr:cNvSpPr>
      </xdr:nvSpPr>
      <xdr:spPr>
        <a:xfrm>
          <a:off x="5962650" y="6257925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1" u="none" baseline="0">
              <a:solidFill>
                <a:srgbClr val="0000FF"/>
              </a:solidFill>
            </a:rPr>
            <a:t>kW</a:t>
          </a:r>
        </a:p>
      </xdr:txBody>
    </xdr:sp>
    <xdr:clientData/>
  </xdr:oneCellAnchor>
  <xdr:oneCellAnchor>
    <xdr:from>
      <xdr:col>6</xdr:col>
      <xdr:colOff>123825</xdr:colOff>
      <xdr:row>33</xdr:row>
      <xdr:rowOff>47625</xdr:rowOff>
    </xdr:from>
    <xdr:ext cx="752475" cy="333375"/>
    <xdr:sp textlink="$H$17">
      <xdr:nvSpPr>
        <xdr:cNvPr id="22" name="TextBox 31"/>
        <xdr:cNvSpPr txBox="1">
          <a:spLocks noChangeArrowheads="1"/>
        </xdr:cNvSpPr>
      </xdr:nvSpPr>
      <xdr:spPr>
        <a:xfrm>
          <a:off x="6543675" y="5943600"/>
          <a:ext cx="752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51dddf7b-8edf-411e-a86f-a88cbf897841}" type="TxLink">
            <a:rPr lang="en-US" cap="none" sz="1600" b="1" i="0" u="none" baseline="0">
              <a:solidFill>
                <a:srgbClr val="008000"/>
              </a:solidFill>
            </a:rPr>
            <a:t>0%</a:t>
          </a:fld>
        </a:p>
      </xdr:txBody>
    </xdr:sp>
    <xdr:clientData/>
  </xdr:oneCellAnchor>
  <xdr:oneCellAnchor>
    <xdr:from>
      <xdr:col>4</xdr:col>
      <xdr:colOff>923925</xdr:colOff>
      <xdr:row>45</xdr:row>
      <xdr:rowOff>104775</xdr:rowOff>
    </xdr:from>
    <xdr:ext cx="428625" cy="295275"/>
    <xdr:sp>
      <xdr:nvSpPr>
        <xdr:cNvPr id="23" name="TextBox 32"/>
        <xdr:cNvSpPr txBox="1">
          <a:spLocks noChangeArrowheads="1"/>
        </xdr:cNvSpPr>
      </xdr:nvSpPr>
      <xdr:spPr>
        <a:xfrm>
          <a:off x="5267325" y="794385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</a:rPr>
            <a:t>kW</a:t>
          </a:r>
        </a:p>
      </xdr:txBody>
    </xdr:sp>
    <xdr:clientData/>
  </xdr:oneCellAnchor>
  <xdr:oneCellAnchor>
    <xdr:from>
      <xdr:col>6</xdr:col>
      <xdr:colOff>19050</xdr:colOff>
      <xdr:row>45</xdr:row>
      <xdr:rowOff>104775</xdr:rowOff>
    </xdr:from>
    <xdr:ext cx="504825" cy="295275"/>
    <xdr:sp>
      <xdr:nvSpPr>
        <xdr:cNvPr id="24" name="TextBox 33"/>
        <xdr:cNvSpPr txBox="1">
          <a:spLocks noChangeArrowheads="1"/>
        </xdr:cNvSpPr>
      </xdr:nvSpPr>
      <xdr:spPr>
        <a:xfrm>
          <a:off x="6438900" y="7943850"/>
          <a:ext cx="504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</a:rPr>
            <a:t>kW</a:t>
          </a:r>
        </a:p>
      </xdr:txBody>
    </xdr:sp>
    <xdr:clientData/>
  </xdr:oneCellAnchor>
  <xdr:oneCellAnchor>
    <xdr:from>
      <xdr:col>2</xdr:col>
      <xdr:colOff>704850</xdr:colOff>
      <xdr:row>55</xdr:row>
      <xdr:rowOff>152400</xdr:rowOff>
    </xdr:from>
    <xdr:ext cx="1714500" cy="295275"/>
    <xdr:sp>
      <xdr:nvSpPr>
        <xdr:cNvPr id="25" name="TextBox 34"/>
        <xdr:cNvSpPr txBox="1">
          <a:spLocks noChangeArrowheads="1"/>
        </xdr:cNvSpPr>
      </xdr:nvSpPr>
      <xdr:spPr>
        <a:xfrm>
          <a:off x="3533775" y="9639300"/>
          <a:ext cx="1714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1" u="none" baseline="0">
              <a:solidFill>
                <a:srgbClr val="0000FF"/>
              </a:solidFill>
            </a:rPr>
            <a:t>Pump Efficiency</a:t>
          </a:r>
        </a:p>
      </xdr:txBody>
    </xdr:sp>
    <xdr:clientData/>
  </xdr:oneCellAnchor>
  <xdr:oneCellAnchor>
    <xdr:from>
      <xdr:col>4</xdr:col>
      <xdr:colOff>923925</xdr:colOff>
      <xdr:row>55</xdr:row>
      <xdr:rowOff>142875</xdr:rowOff>
    </xdr:from>
    <xdr:ext cx="600075" cy="285750"/>
    <xdr:sp textlink="$F$14">
      <xdr:nvSpPr>
        <xdr:cNvPr id="26" name="TextBox 35"/>
        <xdr:cNvSpPr txBox="1">
          <a:spLocks noChangeArrowheads="1"/>
        </xdr:cNvSpPr>
      </xdr:nvSpPr>
      <xdr:spPr>
        <a:xfrm>
          <a:off x="5267325" y="9629775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5378c1b4-75dd-4cc0-8b1d-7f24aa043abf}" type="TxLink">
            <a:rPr lang="en-US" cap="none" sz="1600" b="1" i="0" u="none" baseline="0">
              <a:solidFill>
                <a:srgbClr val="008000"/>
              </a:solidFill>
            </a:rPr>
            <a:t>81%</a:t>
          </a:fld>
        </a:p>
      </xdr:txBody>
    </xdr:sp>
    <xdr:clientData/>
  </xdr:oneCellAnchor>
  <xdr:twoCellAnchor>
    <xdr:from>
      <xdr:col>10</xdr:col>
      <xdr:colOff>28575</xdr:colOff>
      <xdr:row>11</xdr:row>
      <xdr:rowOff>76200</xdr:rowOff>
    </xdr:from>
    <xdr:to>
      <xdr:col>19</xdr:col>
      <xdr:colOff>504825</xdr:colOff>
      <xdr:row>29</xdr:row>
      <xdr:rowOff>57150</xdr:rowOff>
    </xdr:to>
    <xdr:graphicFrame>
      <xdr:nvGraphicFramePr>
        <xdr:cNvPr id="27" name="Chart 36"/>
        <xdr:cNvGraphicFramePr/>
      </xdr:nvGraphicFramePr>
      <xdr:xfrm>
        <a:off x="8963025" y="2333625"/>
        <a:ext cx="58102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238125</xdr:colOff>
      <xdr:row>20</xdr:row>
      <xdr:rowOff>114300</xdr:rowOff>
    </xdr:from>
    <xdr:to>
      <xdr:col>19</xdr:col>
      <xdr:colOff>476250</xdr:colOff>
      <xdr:row>31</xdr:row>
      <xdr:rowOff>142875</xdr:rowOff>
    </xdr:to>
    <xdr:sp>
      <xdr:nvSpPr>
        <xdr:cNvPr id="28" name="Oval 37"/>
        <xdr:cNvSpPr>
          <a:spLocks/>
        </xdr:cNvSpPr>
      </xdr:nvSpPr>
      <xdr:spPr>
        <a:xfrm>
          <a:off x="12906375" y="3886200"/>
          <a:ext cx="1838325" cy="18288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27</xdr:col>
      <xdr:colOff>0</xdr:colOff>
      <xdr:row>17</xdr:row>
      <xdr:rowOff>0</xdr:rowOff>
    </xdr:to>
    <xdr:sp>
      <xdr:nvSpPr>
        <xdr:cNvPr id="29" name="Rectangle 38"/>
        <xdr:cNvSpPr>
          <a:spLocks/>
        </xdr:cNvSpPr>
      </xdr:nvSpPr>
      <xdr:spPr>
        <a:xfrm>
          <a:off x="17907000" y="2590800"/>
          <a:ext cx="428625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27</xdr:col>
      <xdr:colOff>0</xdr:colOff>
      <xdr:row>20</xdr:row>
      <xdr:rowOff>0</xdr:rowOff>
    </xdr:to>
    <xdr:sp>
      <xdr:nvSpPr>
        <xdr:cNvPr id="30" name="Rectangle 39"/>
        <xdr:cNvSpPr>
          <a:spLocks/>
        </xdr:cNvSpPr>
      </xdr:nvSpPr>
      <xdr:spPr>
        <a:xfrm>
          <a:off x="17907000" y="3438525"/>
          <a:ext cx="42862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27</xdr:col>
      <xdr:colOff>0</xdr:colOff>
      <xdr:row>22</xdr:row>
      <xdr:rowOff>0</xdr:rowOff>
    </xdr:to>
    <xdr:sp>
      <xdr:nvSpPr>
        <xdr:cNvPr id="31" name="Rectangle 40"/>
        <xdr:cNvSpPr>
          <a:spLocks/>
        </xdr:cNvSpPr>
      </xdr:nvSpPr>
      <xdr:spPr>
        <a:xfrm>
          <a:off x="17907000" y="3933825"/>
          <a:ext cx="42862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28</xdr:col>
      <xdr:colOff>0</xdr:colOff>
      <xdr:row>11</xdr:row>
      <xdr:rowOff>0</xdr:rowOff>
    </xdr:to>
    <xdr:sp>
      <xdr:nvSpPr>
        <xdr:cNvPr id="32" name="Rectangle 41"/>
        <xdr:cNvSpPr>
          <a:spLocks/>
        </xdr:cNvSpPr>
      </xdr:nvSpPr>
      <xdr:spPr>
        <a:xfrm>
          <a:off x="16097250" y="1114425"/>
          <a:ext cx="77438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C56"/>
  <sheetViews>
    <sheetView showGridLines="0" tabSelected="1" workbookViewId="0" topLeftCell="I3">
      <selection activeCell="K12" sqref="K12:T32"/>
    </sheetView>
  </sheetViews>
  <sheetFormatPr defaultColWidth="9.140625" defaultRowHeight="12.75"/>
  <cols>
    <col min="1" max="1" width="25.421875" style="0" customWidth="1"/>
    <col min="2" max="2" width="17.00390625" style="0" customWidth="1"/>
    <col min="3" max="3" width="13.7109375" style="0" customWidth="1"/>
    <col min="4" max="4" width="9.00390625" style="0" customWidth="1"/>
    <col min="5" max="5" width="22.421875" style="0" customWidth="1"/>
    <col min="6" max="6" width="8.7109375" style="0" customWidth="1"/>
    <col min="7" max="7" width="4.140625" style="0" customWidth="1"/>
    <col min="8" max="8" width="14.7109375" style="0" customWidth="1"/>
    <col min="9" max="9" width="4.140625" style="0" customWidth="1"/>
    <col min="10" max="10" width="14.7109375" style="0" customWidth="1"/>
    <col min="11" max="11" width="4.140625" style="0" customWidth="1"/>
    <col min="13" max="13" width="7.8515625" style="0" customWidth="1"/>
    <col min="14" max="14" width="5.28125" style="0" customWidth="1"/>
    <col min="17" max="17" width="11.28125" style="0" customWidth="1"/>
    <col min="18" max="18" width="11.140625" style="0" bestFit="1" customWidth="1"/>
    <col min="19" max="19" width="12.8515625" style="0" bestFit="1" customWidth="1"/>
    <col min="23" max="23" width="27.140625" style="0" customWidth="1"/>
    <col min="24" max="24" width="18.28125" style="0" customWidth="1"/>
    <col min="25" max="25" width="10.28125" style="0" customWidth="1"/>
    <col min="26" max="26" width="16.57421875" style="0" customWidth="1"/>
    <col min="27" max="27" width="19.140625" style="0" bestFit="1" customWidth="1"/>
    <col min="28" max="28" width="24.7109375" style="0" bestFit="1" customWidth="1"/>
  </cols>
  <sheetData>
    <row r="1" spans="1:14" ht="19.5" customHeight="1">
      <c r="A1" s="3"/>
      <c r="B1" s="6" t="s">
        <v>85</v>
      </c>
      <c r="C1" s="4"/>
      <c r="D1" s="4"/>
      <c r="E1" s="4"/>
      <c r="F1" s="5"/>
      <c r="G1" s="1"/>
      <c r="H1" s="1"/>
      <c r="I1" s="1"/>
      <c r="J1" s="1"/>
      <c r="K1" s="1"/>
      <c r="L1" s="1"/>
      <c r="M1" s="1"/>
      <c r="N1" s="1"/>
    </row>
    <row r="2" spans="1:14" ht="12.75">
      <c r="A2" s="7"/>
      <c r="B2" s="19"/>
      <c r="C2" s="1"/>
      <c r="D2" s="1"/>
      <c r="E2" s="1"/>
      <c r="F2" s="1"/>
      <c r="G2" s="2" t="s">
        <v>0</v>
      </c>
      <c r="H2" s="1"/>
      <c r="I2" s="1"/>
      <c r="J2" s="1"/>
      <c r="K2" s="1"/>
      <c r="L2" s="1"/>
      <c r="M2" s="1"/>
      <c r="N2" s="1">
        <v>39</v>
      </c>
    </row>
    <row r="3" spans="1:14" ht="12.75">
      <c r="A3" s="19" t="s">
        <v>4</v>
      </c>
      <c r="B3" s="1"/>
      <c r="C3" s="1"/>
      <c r="D3" s="1"/>
      <c r="E3" s="1"/>
      <c r="F3" s="1"/>
      <c r="G3" s="2" t="s">
        <v>1</v>
      </c>
      <c r="H3" s="1"/>
      <c r="I3" s="1"/>
      <c r="J3" s="1"/>
      <c r="K3" s="1">
        <v>82</v>
      </c>
      <c r="L3" s="1"/>
      <c r="M3" s="1"/>
      <c r="N3" s="1"/>
    </row>
    <row r="4" spans="1:14" ht="12.75">
      <c r="A4" s="1"/>
      <c r="B4" s="1"/>
      <c r="C4" s="1"/>
      <c r="D4" s="19" t="s">
        <v>44</v>
      </c>
      <c r="E4" s="1"/>
      <c r="F4" s="1"/>
      <c r="G4" s="2" t="s">
        <v>3</v>
      </c>
      <c r="H4" s="1"/>
      <c r="I4" s="1"/>
      <c r="J4" s="1"/>
      <c r="K4" s="1">
        <v>46</v>
      </c>
      <c r="L4" s="1"/>
      <c r="M4" s="1"/>
      <c r="N4" s="1"/>
    </row>
    <row r="5" spans="1:14" ht="13.5" thickBot="1">
      <c r="A5" s="1" t="s">
        <v>5</v>
      </c>
      <c r="B5" s="30">
        <v>1220</v>
      </c>
      <c r="C5" s="36" t="s">
        <v>6</v>
      </c>
      <c r="D5" s="54">
        <v>1400</v>
      </c>
      <c r="E5" s="1"/>
      <c r="F5" s="1"/>
      <c r="G5" s="2" t="s">
        <v>2</v>
      </c>
      <c r="H5" s="1"/>
      <c r="I5" s="1"/>
      <c r="J5" s="1"/>
      <c r="K5" s="50">
        <v>50</v>
      </c>
      <c r="L5" s="1"/>
      <c r="M5" s="1"/>
      <c r="N5" s="1"/>
    </row>
    <row r="6" spans="1:4" ht="16.5" thickBot="1" thickTop="1">
      <c r="A6" s="1" t="s">
        <v>7</v>
      </c>
      <c r="B6" s="55">
        <v>28</v>
      </c>
      <c r="C6" s="37" t="s">
        <v>8</v>
      </c>
      <c r="D6" s="54">
        <v>25</v>
      </c>
    </row>
    <row r="7" spans="1:28" ht="18" thickBot="1" thickTop="1">
      <c r="A7" s="1" t="s">
        <v>9</v>
      </c>
      <c r="B7" s="30">
        <v>2.5</v>
      </c>
      <c r="C7" s="37" t="s">
        <v>8</v>
      </c>
      <c r="D7" s="54">
        <v>0</v>
      </c>
      <c r="W7" s="92" t="s">
        <v>56</v>
      </c>
      <c r="X7" s="106"/>
      <c r="Y7" s="106"/>
      <c r="Z7" s="106"/>
      <c r="AA7" s="106"/>
      <c r="AB7" s="106"/>
    </row>
    <row r="8" spans="1:29" ht="33">
      <c r="A8" s="8" t="s">
        <v>10</v>
      </c>
      <c r="B8" s="31">
        <v>60</v>
      </c>
      <c r="C8" s="8" t="s">
        <v>11</v>
      </c>
      <c r="D8" s="54"/>
      <c r="E8" s="9"/>
      <c r="F8" s="45"/>
      <c r="G8" s="9"/>
      <c r="I8" s="9"/>
      <c r="J8" s="9"/>
      <c r="K8" s="9"/>
      <c r="O8" s="66"/>
      <c r="P8" s="68" t="s">
        <v>48</v>
      </c>
      <c r="Q8" s="68"/>
      <c r="R8" s="68"/>
      <c r="S8" s="70"/>
      <c r="W8" s="106"/>
      <c r="X8" s="91" t="s">
        <v>49</v>
      </c>
      <c r="Y8" s="91" t="s">
        <v>50</v>
      </c>
      <c r="Z8" s="91" t="s">
        <v>60</v>
      </c>
      <c r="AA8" s="91" t="s">
        <v>66</v>
      </c>
      <c r="AB8" s="91" t="s">
        <v>67</v>
      </c>
      <c r="AC8" s="73"/>
    </row>
    <row r="9" spans="1:28" ht="12.75">
      <c r="A9" s="9"/>
      <c r="B9" s="13">
        <f>B8*2.54/100</f>
        <v>1.524</v>
      </c>
      <c r="C9" s="9" t="s">
        <v>8</v>
      </c>
      <c r="D9" s="54"/>
      <c r="E9" s="9" t="s">
        <v>31</v>
      </c>
      <c r="F9" s="45">
        <f>B20</f>
        <v>119.02114855935145</v>
      </c>
      <c r="G9" s="9" t="s">
        <v>29</v>
      </c>
      <c r="H9" s="9"/>
      <c r="I9" s="9"/>
      <c r="J9" s="9"/>
      <c r="K9" s="9"/>
      <c r="O9" s="67"/>
      <c r="P9" s="69" t="s">
        <v>49</v>
      </c>
      <c r="Q9" s="69" t="s">
        <v>50</v>
      </c>
      <c r="R9" s="69" t="s">
        <v>51</v>
      </c>
      <c r="S9" s="71" t="s">
        <v>52</v>
      </c>
      <c r="W9" s="87" t="s">
        <v>58</v>
      </c>
      <c r="X9" s="88">
        <f>P11</f>
        <v>1400</v>
      </c>
      <c r="Y9" s="88">
        <f>Q11</f>
        <v>25</v>
      </c>
      <c r="Z9" s="89">
        <f>R11</f>
        <v>132</v>
      </c>
      <c r="AA9" s="90">
        <f>S11</f>
        <v>0.8515625000000001</v>
      </c>
      <c r="AB9" s="88"/>
    </row>
    <row r="10" spans="1:28" ht="12.75">
      <c r="A10" s="18" t="s">
        <v>12</v>
      </c>
      <c r="B10" s="32"/>
      <c r="C10" s="12"/>
      <c r="D10" s="54"/>
      <c r="E10" s="12" t="s">
        <v>32</v>
      </c>
      <c r="F10" s="42">
        <f>B5/3600*B12*9.8*(B6-B7)/1000</f>
        <v>84.68833333333335</v>
      </c>
      <c r="G10" s="12" t="s">
        <v>29</v>
      </c>
      <c r="H10" s="12"/>
      <c r="I10" s="12"/>
      <c r="J10" s="12"/>
      <c r="K10" s="12"/>
      <c r="L10" s="14"/>
      <c r="O10" s="58" t="s">
        <v>53</v>
      </c>
      <c r="P10" s="59">
        <f>B5</f>
        <v>1220</v>
      </c>
      <c r="Q10" s="59">
        <f>B6-B7</f>
        <v>25.5</v>
      </c>
      <c r="R10" s="60">
        <f>B20</f>
        <v>119.02114855935145</v>
      </c>
      <c r="S10" s="61">
        <f>F14</f>
        <v>0.7906002360683396</v>
      </c>
      <c r="W10" s="79" t="s">
        <v>57</v>
      </c>
      <c r="X10" s="80">
        <f>P10</f>
        <v>1220</v>
      </c>
      <c r="Y10" s="80">
        <f>Q10</f>
        <v>25.5</v>
      </c>
      <c r="Z10" s="81">
        <f>R10</f>
        <v>119.02114855935145</v>
      </c>
      <c r="AA10" s="82">
        <f>S10</f>
        <v>0.7906002360683396</v>
      </c>
      <c r="AB10" s="83">
        <f>Z10/Z9</f>
        <v>0.9016753678738746</v>
      </c>
    </row>
    <row r="11" spans="1:28" ht="13.5" thickBot="1">
      <c r="A11" s="21" t="s">
        <v>13</v>
      </c>
      <c r="B11" s="33" t="s">
        <v>27</v>
      </c>
      <c r="C11" s="38"/>
      <c r="D11" s="54"/>
      <c r="E11" s="21" t="s">
        <v>33</v>
      </c>
      <c r="F11" s="41">
        <f>B20*(100-B21)/100</f>
        <v>11.902114855935144</v>
      </c>
      <c r="G11" s="21" t="s">
        <v>29</v>
      </c>
      <c r="H11" s="47">
        <f>F11/F9</f>
        <v>0.09999999999999999</v>
      </c>
      <c r="I11" s="21"/>
      <c r="J11" s="21"/>
      <c r="K11" s="21"/>
      <c r="L11" s="14"/>
      <c r="O11" s="62" t="s">
        <v>54</v>
      </c>
      <c r="P11" s="63">
        <f>D5</f>
        <v>1400</v>
      </c>
      <c r="Q11" s="63">
        <f>D6</f>
        <v>25</v>
      </c>
      <c r="R11" s="64">
        <f>D22</f>
        <v>132</v>
      </c>
      <c r="S11" s="65">
        <f>F15</f>
        <v>0.8515625000000001</v>
      </c>
      <c r="W11" s="84" t="s">
        <v>59</v>
      </c>
      <c r="X11" s="114">
        <f>B29</f>
        <v>1220</v>
      </c>
      <c r="Y11" s="85">
        <f>B30</f>
        <v>25.5</v>
      </c>
      <c r="Z11" s="85">
        <f>B32</f>
        <v>116.53021442495128</v>
      </c>
      <c r="AA11" s="86">
        <f>B31</f>
        <v>0.85</v>
      </c>
      <c r="AB11" s="86">
        <f>B33</f>
        <v>0.9</v>
      </c>
    </row>
    <row r="12" spans="1:12" ht="12.75">
      <c r="A12" s="23" t="s">
        <v>14</v>
      </c>
      <c r="B12" s="29">
        <v>1000</v>
      </c>
      <c r="C12" s="23" t="s">
        <v>17</v>
      </c>
      <c r="D12" s="54"/>
      <c r="E12" s="9" t="s">
        <v>37</v>
      </c>
      <c r="F12" s="45">
        <f>F9-F11</f>
        <v>107.1190337034163</v>
      </c>
      <c r="G12" s="9" t="s">
        <v>29</v>
      </c>
      <c r="H12" s="22"/>
      <c r="I12" s="40"/>
      <c r="J12" s="22"/>
      <c r="K12" s="40"/>
      <c r="L12" s="14"/>
    </row>
    <row r="13" spans="1:12" ht="13.5" thickBot="1">
      <c r="A13" s="23" t="s">
        <v>15</v>
      </c>
      <c r="B13" s="34" t="s">
        <v>28</v>
      </c>
      <c r="C13" s="24" t="s">
        <v>16</v>
      </c>
      <c r="D13" s="54"/>
      <c r="E13" s="23" t="s">
        <v>34</v>
      </c>
      <c r="F13" s="42">
        <f>F10/F9*100</f>
        <v>71.15402124615056</v>
      </c>
      <c r="G13" s="23" t="s">
        <v>26</v>
      </c>
      <c r="H13" s="20"/>
      <c r="I13" s="20"/>
      <c r="J13" s="20"/>
      <c r="K13" s="20"/>
      <c r="L13" s="14"/>
    </row>
    <row r="14" spans="1:27" ht="13.5" thickTop="1">
      <c r="A14" s="24" t="s">
        <v>18</v>
      </c>
      <c r="B14" s="34" t="s">
        <v>84</v>
      </c>
      <c r="C14" s="24" t="s">
        <v>19</v>
      </c>
      <c r="D14" s="54"/>
      <c r="E14" s="23" t="s">
        <v>35</v>
      </c>
      <c r="F14" s="48">
        <f>F13/B21</f>
        <v>0.7906002360683396</v>
      </c>
      <c r="G14" s="23"/>
      <c r="H14" s="20"/>
      <c r="I14" s="20"/>
      <c r="J14" s="20"/>
      <c r="K14" s="20"/>
      <c r="L14" s="14"/>
      <c r="X14" s="107" t="s">
        <v>69</v>
      </c>
      <c r="Y14" s="108"/>
      <c r="Z14" s="131">
        <f>Z10-Z11*0.9</f>
        <v>14.143955576895294</v>
      </c>
      <c r="AA14" s="100" t="s">
        <v>29</v>
      </c>
    </row>
    <row r="15" spans="1:27" ht="12.75">
      <c r="A15" s="24"/>
      <c r="B15" s="35"/>
      <c r="C15" s="24"/>
      <c r="D15" s="54"/>
      <c r="E15" s="23" t="s">
        <v>47</v>
      </c>
      <c r="F15" s="48">
        <f>D5/3600*(D6)*1000*9.81/1000/(D22)*132/112</f>
        <v>0.8515625000000001</v>
      </c>
      <c r="G15" s="23"/>
      <c r="H15" s="20"/>
      <c r="I15" s="20"/>
      <c r="J15" s="20"/>
      <c r="K15" s="20"/>
      <c r="L15" s="14"/>
      <c r="X15" s="109" t="s">
        <v>71</v>
      </c>
      <c r="Y15" s="110"/>
      <c r="Z15" s="132">
        <f>330*24</f>
        <v>7920</v>
      </c>
      <c r="AA15" s="102" t="s">
        <v>72</v>
      </c>
    </row>
    <row r="16" spans="1:27" ht="12.75">
      <c r="A16" s="26" t="s">
        <v>20</v>
      </c>
      <c r="B16" s="35"/>
      <c r="C16" s="24"/>
      <c r="D16" s="54"/>
      <c r="E16" s="23" t="s">
        <v>36</v>
      </c>
      <c r="F16" s="42">
        <f>(F9-F11)*(1-F14)</f>
        <v>22.430700370082945</v>
      </c>
      <c r="G16" s="23" t="s">
        <v>29</v>
      </c>
      <c r="H16" s="47">
        <f>F16/F9</f>
        <v>0.18845978753849435</v>
      </c>
      <c r="I16" s="20"/>
      <c r="J16" s="20"/>
      <c r="K16" s="20"/>
      <c r="L16" s="14"/>
      <c r="X16" s="109" t="s">
        <v>73</v>
      </c>
      <c r="Y16" s="110"/>
      <c r="Z16" s="132">
        <v>2</v>
      </c>
      <c r="AA16" s="102" t="s">
        <v>74</v>
      </c>
    </row>
    <row r="17" spans="1:27" ht="13.5" thickBot="1">
      <c r="A17" s="23" t="s">
        <v>83</v>
      </c>
      <c r="B17" s="57">
        <f>246*1.732</f>
        <v>426.072</v>
      </c>
      <c r="C17" s="23" t="s">
        <v>24</v>
      </c>
      <c r="D17" s="54"/>
      <c r="E17" s="23" t="s">
        <v>38</v>
      </c>
      <c r="F17" s="42">
        <f>B27</f>
        <v>0</v>
      </c>
      <c r="G17" s="23" t="s">
        <v>29</v>
      </c>
      <c r="H17" s="47">
        <f>F17/F9</f>
        <v>0</v>
      </c>
      <c r="I17" s="40"/>
      <c r="J17" s="22"/>
      <c r="K17" s="40"/>
      <c r="L17" s="14"/>
      <c r="X17" s="111" t="s">
        <v>70</v>
      </c>
      <c r="Y17" s="120" t="s">
        <v>80</v>
      </c>
      <c r="Z17" s="121">
        <f>Z14*Z15*Z16/100000</f>
        <v>2.2404025633802145</v>
      </c>
      <c r="AA17" s="104" t="s">
        <v>81</v>
      </c>
    </row>
    <row r="18" spans="1:12" ht="14.25" thickBot="1" thickTop="1">
      <c r="A18" s="23" t="s">
        <v>21</v>
      </c>
      <c r="B18" s="57">
        <f>AVERAGE(194,190,192)</f>
        <v>192</v>
      </c>
      <c r="C18" s="24" t="s">
        <v>23</v>
      </c>
      <c r="D18" s="54"/>
      <c r="E18" s="23" t="s">
        <v>41</v>
      </c>
      <c r="F18" s="42">
        <f>F12-F16</f>
        <v>84.68833333333336</v>
      </c>
      <c r="G18" s="23" t="s">
        <v>29</v>
      </c>
      <c r="H18" s="20"/>
      <c r="I18" s="20"/>
      <c r="J18" s="20"/>
      <c r="K18" s="20"/>
      <c r="L18" s="14"/>
    </row>
    <row r="19" spans="1:27" ht="12.75">
      <c r="A19" s="23" t="s">
        <v>22</v>
      </c>
      <c r="B19" s="57">
        <v>0.84</v>
      </c>
      <c r="C19">
        <f>SQRT(3)*B17*B18*B19/1000</f>
        <v>119.02114855935145</v>
      </c>
      <c r="D19" s="54"/>
      <c r="E19" s="23" t="s">
        <v>40</v>
      </c>
      <c r="F19" s="42">
        <f>F18-F17</f>
        <v>84.68833333333336</v>
      </c>
      <c r="G19" s="23" t="s">
        <v>29</v>
      </c>
      <c r="H19" s="20"/>
      <c r="I19" s="20"/>
      <c r="J19" s="20"/>
      <c r="K19" s="20"/>
      <c r="L19" s="14"/>
      <c r="X19" s="95" t="s">
        <v>75</v>
      </c>
      <c r="Y19" s="95"/>
      <c r="Z19" s="123">
        <f>B27</f>
        <v>0</v>
      </c>
      <c r="AA19" s="94" t="s">
        <v>29</v>
      </c>
    </row>
    <row r="20" spans="1:27" ht="13.5" thickBot="1">
      <c r="A20" s="23" t="s">
        <v>31</v>
      </c>
      <c r="B20" s="52">
        <f>C19</f>
        <v>119.02114855935145</v>
      </c>
      <c r="C20" s="24" t="s">
        <v>29</v>
      </c>
      <c r="D20" s="54"/>
      <c r="E20" s="23"/>
      <c r="F20" s="149"/>
      <c r="G20" s="23"/>
      <c r="H20" s="20"/>
      <c r="I20" s="20"/>
      <c r="J20" s="20"/>
      <c r="K20" s="20"/>
      <c r="L20" s="14"/>
      <c r="X20" s="112" t="s">
        <v>77</v>
      </c>
      <c r="Y20" s="122" t="s">
        <v>80</v>
      </c>
      <c r="Z20" s="124">
        <f>Z19*Z15*Z16/100000</f>
        <v>0</v>
      </c>
      <c r="AA20" s="96" t="s">
        <v>82</v>
      </c>
    </row>
    <row r="21" spans="1:26" ht="12.75">
      <c r="A21" s="23" t="s">
        <v>30</v>
      </c>
      <c r="B21">
        <v>90</v>
      </c>
      <c r="C21" s="24" t="s">
        <v>26</v>
      </c>
      <c r="D21" s="54"/>
      <c r="E21" s="23" t="s">
        <v>55</v>
      </c>
      <c r="F21" s="72">
        <f>B20/B5</f>
        <v>0.09755831849127168</v>
      </c>
      <c r="G21" s="23"/>
      <c r="H21" s="20"/>
      <c r="I21" s="20"/>
      <c r="J21" s="20"/>
      <c r="K21" s="20"/>
      <c r="L21" s="14"/>
      <c r="Z21" s="125"/>
    </row>
    <row r="22" spans="1:27" ht="12.75">
      <c r="A22" s="23" t="s">
        <v>42</v>
      </c>
      <c r="B22" s="25">
        <f>D22</f>
        <v>132</v>
      </c>
      <c r="C22" s="51" t="s">
        <v>29</v>
      </c>
      <c r="D22" s="54">
        <v>132</v>
      </c>
      <c r="E22" s="23" t="s">
        <v>45</v>
      </c>
      <c r="F22" s="42">
        <f>B5/(PI()/4*B9^2)/3600</f>
        <v>0.18577938229134114</v>
      </c>
      <c r="G22" s="23" t="s">
        <v>46</v>
      </c>
      <c r="H22" s="22"/>
      <c r="I22" s="40"/>
      <c r="J22" s="22"/>
      <c r="K22" s="40"/>
      <c r="L22" s="14"/>
      <c r="X22" s="113" t="s">
        <v>76</v>
      </c>
      <c r="Y22" s="113" t="s">
        <v>80</v>
      </c>
      <c r="Z22" s="126">
        <f>Z17+Z20</f>
        <v>2.2404025633802145</v>
      </c>
      <c r="AA22" s="127" t="s">
        <v>82</v>
      </c>
    </row>
    <row r="23" spans="1:12" ht="12.75">
      <c r="A23" s="23" t="s">
        <v>43</v>
      </c>
      <c r="B23" s="53">
        <f>B20/B22</f>
        <v>0.9016753678738746</v>
      </c>
      <c r="C23" s="10"/>
      <c r="D23" s="54"/>
      <c r="E23" s="23"/>
      <c r="F23" s="42"/>
      <c r="G23" s="23"/>
      <c r="H23" s="20"/>
      <c r="I23" s="20"/>
      <c r="J23" s="20"/>
      <c r="K23" s="20"/>
      <c r="L23" s="14"/>
    </row>
    <row r="24" spans="1:12" ht="12.75">
      <c r="A24" s="23"/>
      <c r="B24" s="10"/>
      <c r="C24" s="10"/>
      <c r="D24" s="54"/>
      <c r="E24" s="23"/>
      <c r="F24" s="42"/>
      <c r="G24" s="23"/>
      <c r="H24" s="20"/>
      <c r="I24" s="20"/>
      <c r="J24" s="20"/>
      <c r="K24" s="20"/>
      <c r="L24" s="14"/>
    </row>
    <row r="25" spans="1:26" ht="12.75">
      <c r="A25" s="23" t="s">
        <v>25</v>
      </c>
      <c r="B25" s="34" t="s">
        <v>86</v>
      </c>
      <c r="C25" s="24" t="s">
        <v>26</v>
      </c>
      <c r="D25" s="54"/>
      <c r="E25" s="23"/>
      <c r="F25" s="42"/>
      <c r="G25" s="23"/>
      <c r="H25" s="20"/>
      <c r="I25" s="20"/>
      <c r="J25" s="20"/>
      <c r="K25" s="20"/>
      <c r="L25" s="14"/>
      <c r="Z25" s="105"/>
    </row>
    <row r="26" spans="1:12" ht="12.75">
      <c r="A26" s="28" t="s">
        <v>39</v>
      </c>
      <c r="B26" s="44" t="s">
        <v>86</v>
      </c>
      <c r="C26" s="11" t="s">
        <v>8</v>
      </c>
      <c r="D26" s="54"/>
      <c r="E26" s="28"/>
      <c r="F26" s="46"/>
      <c r="G26" s="28"/>
      <c r="H26" s="27"/>
      <c r="I26" s="27"/>
      <c r="J26" s="27"/>
      <c r="K26" s="27"/>
      <c r="L26" s="14"/>
    </row>
    <row r="27" spans="1:12" ht="14.25">
      <c r="A27" s="28" t="s">
        <v>38</v>
      </c>
      <c r="B27" s="39">
        <f>B5/3600*1000*9.81*B26/1000/0.9</f>
        <v>0</v>
      </c>
      <c r="C27" s="11" t="s">
        <v>29</v>
      </c>
      <c r="D27" s="54"/>
      <c r="E27" s="56"/>
      <c r="F27" s="46"/>
      <c r="G27" s="28"/>
      <c r="H27" s="27"/>
      <c r="I27" s="27"/>
      <c r="J27" s="27"/>
      <c r="K27" s="27"/>
      <c r="L27" s="14"/>
    </row>
    <row r="28" spans="1:12" ht="12.75">
      <c r="A28" s="76" t="s">
        <v>65</v>
      </c>
      <c r="B28" s="49"/>
      <c r="C28" s="11"/>
      <c r="D28" s="11"/>
      <c r="E28" s="28"/>
      <c r="F28" s="46"/>
      <c r="G28" s="28"/>
      <c r="H28" s="27"/>
      <c r="I28" s="27"/>
      <c r="J28" s="27"/>
      <c r="K28" s="27"/>
      <c r="L28" s="14"/>
    </row>
    <row r="29" spans="1:12" ht="12.75">
      <c r="A29" s="28" t="s">
        <v>61</v>
      </c>
      <c r="B29" s="39">
        <f>B5</f>
        <v>1220</v>
      </c>
      <c r="C29" s="11"/>
      <c r="D29" s="11"/>
      <c r="E29" s="28"/>
      <c r="F29" s="46"/>
      <c r="G29" s="28"/>
      <c r="H29" s="27"/>
      <c r="I29" s="27"/>
      <c r="J29" s="27"/>
      <c r="K29" s="27"/>
      <c r="L29" s="14"/>
    </row>
    <row r="30" spans="1:12" ht="12.75">
      <c r="A30" s="28" t="s">
        <v>62</v>
      </c>
      <c r="B30" s="39">
        <f>B6-B7</f>
        <v>25.5</v>
      </c>
      <c r="C30" s="11"/>
      <c r="D30" s="11"/>
      <c r="E30" s="28"/>
      <c r="F30" s="46"/>
      <c r="G30" s="28"/>
      <c r="H30" s="27"/>
      <c r="I30" s="27"/>
      <c r="J30" s="27"/>
      <c r="K30" s="27"/>
      <c r="L30" s="14"/>
    </row>
    <row r="31" spans="1:12" ht="12.75">
      <c r="A31" s="28" t="s">
        <v>35</v>
      </c>
      <c r="B31" s="77">
        <v>0.85</v>
      </c>
      <c r="C31" s="11"/>
      <c r="D31" s="11"/>
      <c r="E31" s="28"/>
      <c r="F31" s="46"/>
      <c r="G31" s="28"/>
      <c r="H31" s="27"/>
      <c r="I31" s="27"/>
      <c r="J31" s="27"/>
      <c r="K31" s="27"/>
      <c r="L31" s="14"/>
    </row>
    <row r="32" spans="1:12" ht="12.75">
      <c r="A32" s="28" t="s">
        <v>63</v>
      </c>
      <c r="B32" s="39">
        <f>B29/3600*9.8*B30*1000/1000/B33/0.95/(B31)</f>
        <v>116.53021442495128</v>
      </c>
      <c r="C32" s="11" t="s">
        <v>68</v>
      </c>
      <c r="D32" s="11"/>
      <c r="E32" s="28"/>
      <c r="F32" s="46"/>
      <c r="G32" s="28"/>
      <c r="H32" s="27"/>
      <c r="I32" s="27"/>
      <c r="J32" s="27"/>
      <c r="K32" s="27"/>
      <c r="L32" s="14"/>
    </row>
    <row r="33" spans="1:12" ht="12.75">
      <c r="A33" s="28" t="s">
        <v>64</v>
      </c>
      <c r="B33" s="77">
        <v>0.9</v>
      </c>
      <c r="C33" s="16"/>
      <c r="D33" s="15"/>
      <c r="E33" s="22"/>
      <c r="F33" s="43"/>
      <c r="G33" s="40"/>
      <c r="H33" s="22"/>
      <c r="I33" s="40"/>
      <c r="J33" s="22"/>
      <c r="K33" s="40"/>
      <c r="L33" s="14"/>
    </row>
    <row r="34" spans="1:12" ht="12.75">
      <c r="A34" s="11"/>
      <c r="B34" s="11"/>
      <c r="C34" s="11"/>
      <c r="D34" s="11"/>
      <c r="E34" s="27"/>
      <c r="F34" s="44"/>
      <c r="G34" s="27"/>
      <c r="H34" s="27"/>
      <c r="I34" s="27"/>
      <c r="J34" s="27"/>
      <c r="K34" s="27"/>
      <c r="L34" s="14"/>
    </row>
    <row r="35" spans="1:12" ht="12.75">
      <c r="A35" s="11"/>
      <c r="B35" s="11"/>
      <c r="C35" s="11"/>
      <c r="D35" s="11"/>
      <c r="E35" s="27"/>
      <c r="F35" s="44"/>
      <c r="G35" s="27"/>
      <c r="H35" s="27"/>
      <c r="I35" s="27"/>
      <c r="J35" s="27"/>
      <c r="K35" s="27"/>
      <c r="L35" s="14"/>
    </row>
    <row r="36" spans="1:12" ht="12.75">
      <c r="A36" s="11"/>
      <c r="B36" s="11"/>
      <c r="C36" s="11"/>
      <c r="D36" s="11"/>
      <c r="E36" s="27"/>
      <c r="F36" s="44"/>
      <c r="G36" s="27"/>
      <c r="H36" s="27"/>
      <c r="I36" s="27"/>
      <c r="J36" s="27"/>
      <c r="K36" s="27"/>
      <c r="L36" s="14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4"/>
    </row>
    <row r="38" spans="1:12" ht="12.75">
      <c r="A38" s="17"/>
      <c r="B38" s="15"/>
      <c r="C38" s="16"/>
      <c r="D38" s="15"/>
      <c r="E38" s="16"/>
      <c r="F38" s="15"/>
      <c r="G38" s="15"/>
      <c r="H38" s="16"/>
      <c r="I38" s="15"/>
      <c r="J38" s="16"/>
      <c r="K38" s="15"/>
      <c r="L38" s="14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4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4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4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4"/>
    </row>
    <row r="43" spans="1:12" ht="12.75">
      <c r="A43" s="17"/>
      <c r="B43" s="15"/>
      <c r="C43" s="16"/>
      <c r="D43" s="15"/>
      <c r="E43" s="16"/>
      <c r="F43" s="15"/>
      <c r="G43" s="15"/>
      <c r="H43" s="16"/>
      <c r="I43" s="15"/>
      <c r="J43" s="16"/>
      <c r="K43" s="15"/>
      <c r="L43" s="14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4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4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4"/>
    </row>
    <row r="47" spans="1:12" ht="15">
      <c r="A47" s="74"/>
      <c r="B47" s="11"/>
      <c r="C47" s="11"/>
      <c r="D47" s="11"/>
      <c r="E47" s="11"/>
      <c r="F47" s="11"/>
      <c r="G47" s="11"/>
      <c r="H47" s="75"/>
      <c r="I47" s="11"/>
      <c r="J47" s="11"/>
      <c r="K47" s="11"/>
      <c r="L47" s="14"/>
    </row>
    <row r="48" spans="1:12" ht="12.75">
      <c r="A48" s="18"/>
      <c r="B48" s="12"/>
      <c r="C48" s="12"/>
      <c r="D48" s="12"/>
      <c r="E48" s="12"/>
      <c r="F48" s="12"/>
      <c r="G48" s="12"/>
      <c r="H48" s="18"/>
      <c r="I48" s="12"/>
      <c r="J48" s="12"/>
      <c r="K48" s="12"/>
      <c r="L48" s="14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4"/>
    </row>
    <row r="50" spans="1:1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4"/>
    </row>
    <row r="51" spans="1:1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4"/>
    </row>
    <row r="52" spans="1:1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4"/>
    </row>
    <row r="53" spans="1:1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4"/>
    </row>
    <row r="54" spans="1:12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</sheetData>
  <conditionalFormatting sqref="I43 I12 F43:G43 D38 I17 F38:G38 I38 I22 D33 F33:G33 I33 D43">
    <cfRule type="cellIs" priority="1" dxfId="0" operator="notEqual" stopIfTrue="1">
      <formula>""</formula>
    </cfRule>
  </conditionalFormatting>
  <conditionalFormatting sqref="K22 B43 B38 K38 K43 B22 K33 K12 K17 B12">
    <cfRule type="cellIs" priority="2" dxfId="1" operator="notEqual" stopIfTrue="1">
      <formula>""</formula>
    </cfRule>
  </conditionalFormatting>
  <printOptions/>
  <pageMargins left="0.5" right="0.5" top="0.5" bottom="0.5" header="0.5" footer="0.5"/>
  <pageSetup fitToHeight="1" fitToWidth="1" horizontalDpi="600" verticalDpi="600" orientation="landscape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C56"/>
  <sheetViews>
    <sheetView showGridLines="0" workbookViewId="0" topLeftCell="I3">
      <selection activeCell="K12" sqref="K12:T32"/>
    </sheetView>
  </sheetViews>
  <sheetFormatPr defaultColWidth="9.140625" defaultRowHeight="12.75"/>
  <cols>
    <col min="1" max="1" width="25.421875" style="0" customWidth="1"/>
    <col min="2" max="2" width="17.00390625" style="0" customWidth="1"/>
    <col min="3" max="3" width="13.7109375" style="0" customWidth="1"/>
    <col min="4" max="4" width="9.00390625" style="0" customWidth="1"/>
    <col min="5" max="5" width="22.421875" style="0" customWidth="1"/>
    <col min="6" max="6" width="8.7109375" style="0" customWidth="1"/>
    <col min="7" max="7" width="4.140625" style="0" customWidth="1"/>
    <col min="8" max="8" width="14.7109375" style="0" customWidth="1"/>
    <col min="9" max="9" width="4.140625" style="0" customWidth="1"/>
    <col min="10" max="10" width="14.7109375" style="0" customWidth="1"/>
    <col min="11" max="11" width="4.140625" style="0" customWidth="1"/>
    <col min="13" max="13" width="7.8515625" style="0" customWidth="1"/>
    <col min="14" max="14" width="5.28125" style="0" customWidth="1"/>
    <col min="17" max="17" width="11.28125" style="0" customWidth="1"/>
    <col min="18" max="18" width="11.140625" style="0" bestFit="1" customWidth="1"/>
    <col min="19" max="19" width="12.8515625" style="0" bestFit="1" customWidth="1"/>
    <col min="23" max="23" width="27.140625" style="0" customWidth="1"/>
    <col min="24" max="24" width="18.28125" style="0" customWidth="1"/>
    <col min="25" max="25" width="10.28125" style="0" customWidth="1"/>
    <col min="26" max="26" width="16.57421875" style="0" customWidth="1"/>
    <col min="27" max="27" width="19.140625" style="0" bestFit="1" customWidth="1"/>
    <col min="28" max="28" width="24.7109375" style="0" bestFit="1" customWidth="1"/>
  </cols>
  <sheetData>
    <row r="1" spans="1:14" ht="19.5" customHeight="1">
      <c r="A1" s="3"/>
      <c r="B1" s="6" t="s">
        <v>87</v>
      </c>
      <c r="C1" s="4"/>
      <c r="D1" s="4"/>
      <c r="E1" s="4"/>
      <c r="F1" s="5"/>
      <c r="G1" s="1"/>
      <c r="H1" s="1"/>
      <c r="I1" s="1"/>
      <c r="J1" s="1"/>
      <c r="K1" s="1"/>
      <c r="L1" s="1"/>
      <c r="M1" s="1"/>
      <c r="N1" s="1"/>
    </row>
    <row r="2" spans="1:14" ht="12.75">
      <c r="A2" s="7"/>
      <c r="B2" s="1"/>
      <c r="C2" s="1"/>
      <c r="D2" s="1"/>
      <c r="E2" s="1"/>
      <c r="F2" s="1"/>
      <c r="G2" s="2" t="s">
        <v>0</v>
      </c>
      <c r="H2" s="1"/>
      <c r="I2" s="1"/>
      <c r="J2" s="1"/>
      <c r="K2" s="1"/>
      <c r="L2" s="1"/>
      <c r="M2" s="1"/>
      <c r="N2" s="1">
        <v>39</v>
      </c>
    </row>
    <row r="3" spans="1:14" ht="12.75">
      <c r="A3" s="19" t="s">
        <v>4</v>
      </c>
      <c r="B3" s="1"/>
      <c r="C3" s="1"/>
      <c r="D3" s="1"/>
      <c r="E3" s="1"/>
      <c r="F3" s="1"/>
      <c r="G3" s="2" t="s">
        <v>1</v>
      </c>
      <c r="H3" s="1"/>
      <c r="I3" s="1"/>
      <c r="J3" s="1"/>
      <c r="K3" s="1">
        <v>82</v>
      </c>
      <c r="L3" s="1"/>
      <c r="M3" s="1"/>
      <c r="N3" s="1"/>
    </row>
    <row r="4" spans="1:14" ht="12.75">
      <c r="A4" s="1"/>
      <c r="B4" s="1"/>
      <c r="C4" s="1"/>
      <c r="D4" s="19" t="s">
        <v>44</v>
      </c>
      <c r="E4" s="1"/>
      <c r="F4" s="1"/>
      <c r="G4" s="2" t="s">
        <v>3</v>
      </c>
      <c r="H4" s="1"/>
      <c r="I4" s="1"/>
      <c r="J4" s="1"/>
      <c r="K4" s="1">
        <v>46</v>
      </c>
      <c r="L4" s="1"/>
      <c r="M4" s="1"/>
      <c r="N4" s="1"/>
    </row>
    <row r="5" spans="1:14" ht="13.5" thickBot="1">
      <c r="A5" s="1" t="s">
        <v>5</v>
      </c>
      <c r="B5" s="30">
        <v>1310</v>
      </c>
      <c r="C5" s="36" t="s">
        <v>6</v>
      </c>
      <c r="D5" s="54">
        <v>1400</v>
      </c>
      <c r="E5" s="1"/>
      <c r="F5" s="1"/>
      <c r="G5" s="2" t="s">
        <v>2</v>
      </c>
      <c r="H5" s="1"/>
      <c r="I5" s="1"/>
      <c r="J5" s="1"/>
      <c r="K5" s="50">
        <v>50</v>
      </c>
      <c r="L5" s="1"/>
      <c r="M5" s="1"/>
      <c r="N5" s="1"/>
    </row>
    <row r="6" spans="1:4" ht="16.5" thickBot="1" thickTop="1">
      <c r="A6" s="1" t="s">
        <v>7</v>
      </c>
      <c r="B6" s="55">
        <v>26</v>
      </c>
      <c r="C6" s="37" t="s">
        <v>8</v>
      </c>
      <c r="D6" s="54">
        <v>25</v>
      </c>
    </row>
    <row r="7" spans="1:28" ht="18" thickBot="1" thickTop="1">
      <c r="A7" s="1" t="s">
        <v>9</v>
      </c>
      <c r="B7" s="30">
        <v>2.5</v>
      </c>
      <c r="C7" s="37" t="s">
        <v>8</v>
      </c>
      <c r="D7" s="54">
        <v>0</v>
      </c>
      <c r="W7" s="92" t="s">
        <v>56</v>
      </c>
      <c r="X7" s="78"/>
      <c r="Y7" s="78"/>
      <c r="Z7" s="78"/>
      <c r="AA7" s="78"/>
      <c r="AB7" s="78"/>
    </row>
    <row r="8" spans="1:29" ht="33">
      <c r="A8" s="8" t="s">
        <v>10</v>
      </c>
      <c r="B8" s="31">
        <v>60</v>
      </c>
      <c r="C8" s="8" t="s">
        <v>11</v>
      </c>
      <c r="D8" s="54"/>
      <c r="E8" s="9"/>
      <c r="F8" s="45"/>
      <c r="G8" s="9"/>
      <c r="I8" s="9"/>
      <c r="J8" s="9"/>
      <c r="K8" s="9"/>
      <c r="O8" s="66"/>
      <c r="P8" s="68" t="s">
        <v>48</v>
      </c>
      <c r="Q8" s="68"/>
      <c r="R8" s="68"/>
      <c r="S8" s="70"/>
      <c r="W8" s="78"/>
      <c r="X8" s="91" t="s">
        <v>49</v>
      </c>
      <c r="Y8" s="91" t="s">
        <v>50</v>
      </c>
      <c r="Z8" s="91" t="s">
        <v>60</v>
      </c>
      <c r="AA8" s="91" t="s">
        <v>66</v>
      </c>
      <c r="AB8" s="91" t="s">
        <v>67</v>
      </c>
      <c r="AC8" s="73"/>
    </row>
    <row r="9" spans="1:28" ht="12.75">
      <c r="A9" s="9"/>
      <c r="B9" s="13">
        <f>B8*2.54/100</f>
        <v>1.524</v>
      </c>
      <c r="C9" s="9" t="s">
        <v>8</v>
      </c>
      <c r="D9" s="54"/>
      <c r="E9" s="9" t="s">
        <v>31</v>
      </c>
      <c r="F9" s="45">
        <f>B20</f>
        <v>114.29456868985508</v>
      </c>
      <c r="G9" s="9" t="s">
        <v>29</v>
      </c>
      <c r="H9" s="9"/>
      <c r="I9" s="9"/>
      <c r="J9" s="9"/>
      <c r="K9" s="9"/>
      <c r="O9" s="67"/>
      <c r="P9" s="69" t="s">
        <v>49</v>
      </c>
      <c r="Q9" s="69" t="s">
        <v>50</v>
      </c>
      <c r="R9" s="69" t="s">
        <v>51</v>
      </c>
      <c r="S9" s="71" t="s">
        <v>52</v>
      </c>
      <c r="W9" s="87" t="s">
        <v>58</v>
      </c>
      <c r="X9" s="88">
        <f>P11</f>
        <v>1400</v>
      </c>
      <c r="Y9" s="88">
        <f>Q11</f>
        <v>25</v>
      </c>
      <c r="Z9" s="89">
        <f>R11</f>
        <v>132</v>
      </c>
      <c r="AA9" s="90">
        <f>S11</f>
        <v>0.8515625000000001</v>
      </c>
      <c r="AB9" s="88"/>
    </row>
    <row r="10" spans="1:28" ht="12.75">
      <c r="A10" s="18" t="s">
        <v>12</v>
      </c>
      <c r="B10" s="32"/>
      <c r="C10" s="12"/>
      <c r="D10" s="54"/>
      <c r="E10" s="12" t="s">
        <v>32</v>
      </c>
      <c r="F10" s="42">
        <f>B5/3600*B12*9.8*(B6-B7)/1000</f>
        <v>83.80361111111111</v>
      </c>
      <c r="G10" s="12" t="s">
        <v>29</v>
      </c>
      <c r="H10" s="12"/>
      <c r="I10" s="12"/>
      <c r="J10" s="12"/>
      <c r="K10" s="12"/>
      <c r="L10" s="14"/>
      <c r="O10" s="58" t="s">
        <v>53</v>
      </c>
      <c r="P10" s="59">
        <f>B5</f>
        <v>1310</v>
      </c>
      <c r="Q10" s="59">
        <f>B6-B7</f>
        <v>23.5</v>
      </c>
      <c r="R10" s="60">
        <f>B20</f>
        <v>114.29456868985508</v>
      </c>
      <c r="S10" s="61">
        <f>F14</f>
        <v>0.8146942109687065</v>
      </c>
      <c r="W10" s="115" t="s">
        <v>57</v>
      </c>
      <c r="X10" s="116">
        <f>P10</f>
        <v>1310</v>
      </c>
      <c r="Y10" s="116">
        <f>Q10</f>
        <v>23.5</v>
      </c>
      <c r="Z10" s="117">
        <f>R10</f>
        <v>114.29456868985508</v>
      </c>
      <c r="AA10" s="118">
        <f>S10</f>
        <v>0.8146942109687065</v>
      </c>
      <c r="AB10" s="119">
        <f>Z10/Z9</f>
        <v>0.8658679446201143</v>
      </c>
    </row>
    <row r="11" spans="1:28" ht="13.5" thickBot="1">
      <c r="A11" s="21" t="s">
        <v>13</v>
      </c>
      <c r="B11" s="33" t="s">
        <v>27</v>
      </c>
      <c r="C11" s="38"/>
      <c r="D11" s="54"/>
      <c r="E11" s="21" t="s">
        <v>33</v>
      </c>
      <c r="F11" s="41">
        <f>B20*(100-B21)/100</f>
        <v>11.429456868985508</v>
      </c>
      <c r="G11" s="21" t="s">
        <v>29</v>
      </c>
      <c r="H11" s="47">
        <f>F11/F9</f>
        <v>0.09999999999999999</v>
      </c>
      <c r="I11" s="21"/>
      <c r="J11" s="21"/>
      <c r="K11" s="21"/>
      <c r="L11" s="14"/>
      <c r="O11" s="62" t="s">
        <v>54</v>
      </c>
      <c r="P11" s="63">
        <f>D5</f>
        <v>1400</v>
      </c>
      <c r="Q11" s="63">
        <f>D6</f>
        <v>25</v>
      </c>
      <c r="R11" s="64">
        <f>D22</f>
        <v>132</v>
      </c>
      <c r="S11" s="65">
        <f>F15</f>
        <v>0.8515625000000001</v>
      </c>
      <c r="W11" s="84" t="s">
        <v>59</v>
      </c>
      <c r="X11" s="114">
        <f>B29</f>
        <v>1310</v>
      </c>
      <c r="Y11" s="85">
        <f>B30</f>
        <v>23.5</v>
      </c>
      <c r="Z11" s="85">
        <f>B32</f>
        <v>115.3128463861178</v>
      </c>
      <c r="AA11" s="86">
        <f>B31</f>
        <v>0.85</v>
      </c>
      <c r="AB11" s="86">
        <f>B33</f>
        <v>0.9</v>
      </c>
    </row>
    <row r="12" spans="1:12" ht="12.75">
      <c r="A12" s="23" t="s">
        <v>14</v>
      </c>
      <c r="B12" s="29">
        <v>1000</v>
      </c>
      <c r="C12" s="23" t="s">
        <v>17</v>
      </c>
      <c r="D12" s="54"/>
      <c r="E12" s="9" t="s">
        <v>37</v>
      </c>
      <c r="F12" s="45">
        <f>F9-F11</f>
        <v>102.86511182086957</v>
      </c>
      <c r="G12" s="9" t="s">
        <v>29</v>
      </c>
      <c r="H12" s="22"/>
      <c r="I12" s="40"/>
      <c r="J12" s="22"/>
      <c r="K12" s="40"/>
      <c r="L12" s="14"/>
    </row>
    <row r="13" spans="1:12" ht="13.5" thickBot="1">
      <c r="A13" s="23" t="s">
        <v>15</v>
      </c>
      <c r="B13" s="34" t="s">
        <v>28</v>
      </c>
      <c r="C13" s="24" t="s">
        <v>16</v>
      </c>
      <c r="D13" s="54"/>
      <c r="E13" s="23" t="s">
        <v>34</v>
      </c>
      <c r="F13" s="42">
        <f>F10/F9*100</f>
        <v>73.32247898718359</v>
      </c>
      <c r="G13" s="23" t="s">
        <v>26</v>
      </c>
      <c r="H13" s="20"/>
      <c r="I13" s="20"/>
      <c r="J13" s="20"/>
      <c r="K13" s="20"/>
      <c r="L13" s="14"/>
    </row>
    <row r="14" spans="1:27" ht="13.5" thickTop="1">
      <c r="A14" s="24" t="s">
        <v>18</v>
      </c>
      <c r="B14" s="34" t="s">
        <v>78</v>
      </c>
      <c r="C14" s="24" t="s">
        <v>19</v>
      </c>
      <c r="D14" s="54"/>
      <c r="E14" s="23" t="s">
        <v>35</v>
      </c>
      <c r="F14" s="48">
        <f>F13/B21</f>
        <v>0.8146942109687065</v>
      </c>
      <c r="G14" s="23"/>
      <c r="H14" s="20"/>
      <c r="I14" s="20"/>
      <c r="J14" s="20"/>
      <c r="K14" s="20"/>
      <c r="L14" s="14"/>
      <c r="X14" s="98" t="s">
        <v>69</v>
      </c>
      <c r="Y14" s="99"/>
      <c r="Z14" s="131">
        <f>Z10-Z11*0.9</f>
        <v>10.513006942349065</v>
      </c>
      <c r="AA14" s="100" t="s">
        <v>29</v>
      </c>
    </row>
    <row r="15" spans="1:27" ht="12.75">
      <c r="A15" s="24"/>
      <c r="B15" s="35"/>
      <c r="C15" s="24"/>
      <c r="D15" s="54"/>
      <c r="E15" s="23" t="s">
        <v>47</v>
      </c>
      <c r="F15" s="48">
        <f>D5/3600*(D6)*1000*9.81/1000/(D22)*132/112</f>
        <v>0.8515625000000001</v>
      </c>
      <c r="G15" s="23"/>
      <c r="H15" s="20"/>
      <c r="I15" s="20"/>
      <c r="J15" s="20"/>
      <c r="K15" s="20"/>
      <c r="L15" s="14"/>
      <c r="X15" s="101" t="s">
        <v>71</v>
      </c>
      <c r="Y15" s="93"/>
      <c r="Z15" s="132">
        <f>330*24</f>
        <v>7920</v>
      </c>
      <c r="AA15" s="102" t="s">
        <v>72</v>
      </c>
    </row>
    <row r="16" spans="1:27" ht="12.75">
      <c r="A16" s="26" t="s">
        <v>20</v>
      </c>
      <c r="B16" s="35"/>
      <c r="C16" s="24"/>
      <c r="D16" s="54"/>
      <c r="E16" s="23" t="s">
        <v>36</v>
      </c>
      <c r="F16" s="42">
        <f>(F9-F11)*(1-F14)</f>
        <v>19.06150070975847</v>
      </c>
      <c r="G16" s="23" t="s">
        <v>29</v>
      </c>
      <c r="H16" s="47">
        <f>F16/F9</f>
        <v>0.16677521012816413</v>
      </c>
      <c r="I16" s="20"/>
      <c r="J16" s="20"/>
      <c r="K16" s="20"/>
      <c r="L16" s="14"/>
      <c r="X16" s="101" t="s">
        <v>73</v>
      </c>
      <c r="Y16" s="93"/>
      <c r="Z16" s="132">
        <v>2</v>
      </c>
      <c r="AA16" s="102" t="s">
        <v>74</v>
      </c>
    </row>
    <row r="17" spans="1:27" ht="13.5" thickBot="1">
      <c r="A17" s="23" t="s">
        <v>79</v>
      </c>
      <c r="B17" s="57">
        <v>423</v>
      </c>
      <c r="C17" s="23" t="s">
        <v>24</v>
      </c>
      <c r="D17" s="54"/>
      <c r="E17" s="23" t="s">
        <v>38</v>
      </c>
      <c r="F17" s="42">
        <f>B27</f>
        <v>0</v>
      </c>
      <c r="G17" s="23" t="s">
        <v>29</v>
      </c>
      <c r="H17" s="47">
        <f>F17/F9</f>
        <v>0</v>
      </c>
      <c r="I17" s="40"/>
      <c r="J17" s="22"/>
      <c r="K17" s="40"/>
      <c r="L17" s="14"/>
      <c r="X17" s="103" t="s">
        <v>70</v>
      </c>
      <c r="Y17" s="128" t="s">
        <v>80</v>
      </c>
      <c r="Z17" s="121">
        <f>Z14*Z15*Z16/100000</f>
        <v>1.665260299668092</v>
      </c>
      <c r="AA17" s="104" t="s">
        <v>81</v>
      </c>
    </row>
    <row r="18" spans="1:12" ht="14.25" thickBot="1" thickTop="1">
      <c r="A18" s="23" t="s">
        <v>21</v>
      </c>
      <c r="B18" s="57">
        <v>195</v>
      </c>
      <c r="C18" s="24" t="s">
        <v>23</v>
      </c>
      <c r="D18" s="54"/>
      <c r="E18" s="23" t="s">
        <v>41</v>
      </c>
      <c r="F18" s="42">
        <f>F12-F16</f>
        <v>83.80361111111111</v>
      </c>
      <c r="G18" s="23" t="s">
        <v>29</v>
      </c>
      <c r="H18" s="20"/>
      <c r="I18" s="20"/>
      <c r="J18" s="20"/>
      <c r="K18" s="20"/>
      <c r="L18" s="14"/>
    </row>
    <row r="19" spans="1:27" ht="12.75">
      <c r="A19" s="23" t="s">
        <v>22</v>
      </c>
      <c r="B19" s="57">
        <v>0.8</v>
      </c>
      <c r="C19">
        <f>SQRT(3)*B17*B18*B19/1000</f>
        <v>114.29456868985508</v>
      </c>
      <c r="D19" s="54"/>
      <c r="E19" s="23" t="s">
        <v>40</v>
      </c>
      <c r="F19" s="42">
        <f>F18-F17</f>
        <v>83.80361111111111</v>
      </c>
      <c r="G19" s="23" t="s">
        <v>29</v>
      </c>
      <c r="H19" s="20"/>
      <c r="I19" s="20"/>
      <c r="J19" s="20"/>
      <c r="K19" s="20"/>
      <c r="L19" s="14"/>
      <c r="X19" s="95" t="s">
        <v>75</v>
      </c>
      <c r="Y19" s="95"/>
      <c r="Z19" s="123">
        <f>B27</f>
        <v>0</v>
      </c>
      <c r="AA19" s="94" t="s">
        <v>29</v>
      </c>
    </row>
    <row r="20" spans="1:27" ht="13.5" thickBot="1">
      <c r="A20" s="23" t="s">
        <v>31</v>
      </c>
      <c r="B20" s="52">
        <f>C19</f>
        <v>114.29456868985508</v>
      </c>
      <c r="C20" s="24" t="s">
        <v>29</v>
      </c>
      <c r="D20" s="54"/>
      <c r="E20" s="23"/>
      <c r="F20" s="42"/>
      <c r="G20" s="23"/>
      <c r="H20" s="20"/>
      <c r="I20" s="20"/>
      <c r="J20" s="20"/>
      <c r="K20" s="20"/>
      <c r="L20" s="14"/>
      <c r="X20" s="112" t="s">
        <v>77</v>
      </c>
      <c r="Y20" s="122" t="s">
        <v>80</v>
      </c>
      <c r="Z20" s="124">
        <f>Z19*Z15*Z16/100000</f>
        <v>0</v>
      </c>
      <c r="AA20" s="96" t="s">
        <v>82</v>
      </c>
    </row>
    <row r="21" spans="1:26" ht="12.75">
      <c r="A21" s="23" t="s">
        <v>30</v>
      </c>
      <c r="B21">
        <v>90</v>
      </c>
      <c r="C21" s="24" t="s">
        <v>26</v>
      </c>
      <c r="D21" s="54"/>
      <c r="E21" s="23" t="s">
        <v>55</v>
      </c>
      <c r="F21" s="72">
        <f>B20/B5</f>
        <v>0.087247762358668</v>
      </c>
      <c r="G21" s="23"/>
      <c r="H21" s="20"/>
      <c r="I21" s="20"/>
      <c r="J21" s="20"/>
      <c r="K21" s="20"/>
      <c r="L21" s="14"/>
      <c r="Z21" s="125"/>
    </row>
    <row r="22" spans="1:27" ht="12.75">
      <c r="A22" s="23" t="s">
        <v>42</v>
      </c>
      <c r="B22" s="25">
        <f>D22</f>
        <v>132</v>
      </c>
      <c r="C22" s="51" t="s">
        <v>29</v>
      </c>
      <c r="D22" s="54">
        <v>132</v>
      </c>
      <c r="E22" s="23" t="s">
        <v>45</v>
      </c>
      <c r="F22" s="42">
        <f>B5/(PI()/4*B9^2)/3600</f>
        <v>0.19948441868988273</v>
      </c>
      <c r="G22" s="23" t="s">
        <v>46</v>
      </c>
      <c r="H22" s="22"/>
      <c r="I22" s="40"/>
      <c r="J22" s="22"/>
      <c r="K22" s="40"/>
      <c r="L22" s="14"/>
      <c r="X22" s="97" t="s">
        <v>76</v>
      </c>
      <c r="Y22" s="97" t="s">
        <v>80</v>
      </c>
      <c r="Z22" s="129">
        <f>Z17+Z20</f>
        <v>1.665260299668092</v>
      </c>
      <c r="AA22" s="130" t="s">
        <v>82</v>
      </c>
    </row>
    <row r="23" spans="1:12" ht="12.75">
      <c r="A23" s="23" t="s">
        <v>43</v>
      </c>
      <c r="B23" s="53">
        <f>B20/B22</f>
        <v>0.8658679446201143</v>
      </c>
      <c r="C23" s="10"/>
      <c r="D23" s="54"/>
      <c r="E23" s="23"/>
      <c r="F23" s="42"/>
      <c r="G23" s="23"/>
      <c r="H23" s="20"/>
      <c r="I23" s="20"/>
      <c r="J23" s="20"/>
      <c r="K23" s="20"/>
      <c r="L23" s="14"/>
    </row>
    <row r="24" spans="1:12" ht="12.75">
      <c r="A24" s="23"/>
      <c r="B24" s="10"/>
      <c r="C24" s="10"/>
      <c r="D24" s="54"/>
      <c r="E24" s="23"/>
      <c r="F24" s="42"/>
      <c r="G24" s="23"/>
      <c r="H24" s="20"/>
      <c r="I24" s="20"/>
      <c r="J24" s="20"/>
      <c r="K24" s="20"/>
      <c r="L24" s="14"/>
    </row>
    <row r="25" spans="1:26" ht="12.75">
      <c r="A25" s="23" t="s">
        <v>25</v>
      </c>
      <c r="B25" s="34" t="s">
        <v>86</v>
      </c>
      <c r="C25" s="24" t="s">
        <v>26</v>
      </c>
      <c r="D25" s="54"/>
      <c r="E25" s="23"/>
      <c r="F25" s="42"/>
      <c r="G25" s="23"/>
      <c r="H25" s="20"/>
      <c r="I25" s="20"/>
      <c r="J25" s="20"/>
      <c r="K25" s="20"/>
      <c r="L25" s="14"/>
      <c r="Z25" s="105"/>
    </row>
    <row r="26" spans="1:12" ht="12.75">
      <c r="A26" s="28" t="s">
        <v>39</v>
      </c>
      <c r="B26" s="44" t="s">
        <v>86</v>
      </c>
      <c r="C26" s="11" t="s">
        <v>8</v>
      </c>
      <c r="D26" s="54"/>
      <c r="E26" s="28"/>
      <c r="F26" s="46"/>
      <c r="G26" s="28"/>
      <c r="H26" s="27"/>
      <c r="I26" s="27"/>
      <c r="J26" s="27"/>
      <c r="K26" s="27"/>
      <c r="L26" s="14"/>
    </row>
    <row r="27" spans="1:12" ht="14.25">
      <c r="A27" s="28" t="s">
        <v>38</v>
      </c>
      <c r="B27" s="39">
        <f>B5/3600*1000*9.81*B26/1000/0.9</f>
        <v>0</v>
      </c>
      <c r="C27" s="11" t="s">
        <v>29</v>
      </c>
      <c r="D27" s="54"/>
      <c r="E27" s="56"/>
      <c r="F27" s="46"/>
      <c r="G27" s="28"/>
      <c r="H27" s="27"/>
      <c r="I27" s="27"/>
      <c r="J27" s="27"/>
      <c r="K27" s="27"/>
      <c r="L27" s="14"/>
    </row>
    <row r="28" spans="1:12" ht="12.75">
      <c r="A28" s="76" t="s">
        <v>65</v>
      </c>
      <c r="B28" s="49"/>
      <c r="C28" s="11"/>
      <c r="D28" s="11"/>
      <c r="E28" s="28"/>
      <c r="F28" s="46"/>
      <c r="G28" s="28"/>
      <c r="H28" s="27"/>
      <c r="I28" s="27"/>
      <c r="J28" s="27"/>
      <c r="K28" s="27"/>
      <c r="L28" s="14"/>
    </row>
    <row r="29" spans="1:12" ht="12.75">
      <c r="A29" s="28" t="s">
        <v>61</v>
      </c>
      <c r="B29" s="39">
        <f>B5</f>
        <v>1310</v>
      </c>
      <c r="C29" s="11"/>
      <c r="D29" s="11"/>
      <c r="E29" s="28"/>
      <c r="F29" s="46"/>
      <c r="G29" s="28"/>
      <c r="H29" s="27"/>
      <c r="I29" s="27"/>
      <c r="J29" s="27"/>
      <c r="K29" s="27"/>
      <c r="L29" s="14"/>
    </row>
    <row r="30" spans="1:12" ht="12.75">
      <c r="A30" s="28" t="s">
        <v>62</v>
      </c>
      <c r="B30" s="39">
        <f>B6-B7</f>
        <v>23.5</v>
      </c>
      <c r="C30" s="11"/>
      <c r="D30" s="11"/>
      <c r="E30" s="28"/>
      <c r="F30" s="46"/>
      <c r="G30" s="28"/>
      <c r="H30" s="27"/>
      <c r="I30" s="27"/>
      <c r="J30" s="27"/>
      <c r="K30" s="27"/>
      <c r="L30" s="14"/>
    </row>
    <row r="31" spans="1:12" ht="12.75">
      <c r="A31" s="28" t="s">
        <v>35</v>
      </c>
      <c r="B31" s="77">
        <v>0.85</v>
      </c>
      <c r="C31" s="11"/>
      <c r="D31" s="11"/>
      <c r="E31" s="28"/>
      <c r="F31" s="46"/>
      <c r="G31" s="28"/>
      <c r="H31" s="27"/>
      <c r="I31" s="27"/>
      <c r="J31" s="27"/>
      <c r="K31" s="27"/>
      <c r="L31" s="14"/>
    </row>
    <row r="32" spans="1:12" ht="12.75">
      <c r="A32" s="28" t="s">
        <v>63</v>
      </c>
      <c r="B32" s="39">
        <f>B29/3600*9.8*B30*1000/1000/B33/0.95/(B31)</f>
        <v>115.3128463861178</v>
      </c>
      <c r="C32" s="11" t="s">
        <v>68</v>
      </c>
      <c r="D32" s="11"/>
      <c r="E32" s="28"/>
      <c r="F32" s="46"/>
      <c r="G32" s="28"/>
      <c r="H32" s="27"/>
      <c r="I32" s="27"/>
      <c r="J32" s="27"/>
      <c r="K32" s="27"/>
      <c r="L32" s="14"/>
    </row>
    <row r="33" spans="1:12" ht="12.75">
      <c r="A33" s="28" t="s">
        <v>64</v>
      </c>
      <c r="B33" s="77">
        <v>0.9</v>
      </c>
      <c r="C33" s="16"/>
      <c r="D33" s="15"/>
      <c r="E33" s="22"/>
      <c r="F33" s="43"/>
      <c r="G33" s="40"/>
      <c r="H33" s="22"/>
      <c r="I33" s="40"/>
      <c r="J33" s="22"/>
      <c r="K33" s="40"/>
      <c r="L33" s="14"/>
    </row>
    <row r="34" spans="1:12" ht="12.75">
      <c r="A34" s="11"/>
      <c r="B34" s="11"/>
      <c r="C34" s="11"/>
      <c r="D34" s="11"/>
      <c r="E34" s="27"/>
      <c r="F34" s="44"/>
      <c r="G34" s="27"/>
      <c r="H34" s="27"/>
      <c r="I34" s="27"/>
      <c r="J34" s="27"/>
      <c r="K34" s="27"/>
      <c r="L34" s="14"/>
    </row>
    <row r="35" spans="1:12" ht="12.75">
      <c r="A35" s="11"/>
      <c r="B35" s="11"/>
      <c r="C35" s="11"/>
      <c r="D35" s="11"/>
      <c r="E35" s="27"/>
      <c r="F35" s="44"/>
      <c r="G35" s="27"/>
      <c r="H35" s="27"/>
      <c r="I35" s="27"/>
      <c r="J35" s="27"/>
      <c r="K35" s="27"/>
      <c r="L35" s="14"/>
    </row>
    <row r="36" spans="1:12" ht="12.75">
      <c r="A36" s="11"/>
      <c r="B36" s="11"/>
      <c r="C36" s="11"/>
      <c r="D36" s="11"/>
      <c r="E36" s="27"/>
      <c r="F36" s="44"/>
      <c r="G36" s="27"/>
      <c r="H36" s="27"/>
      <c r="I36" s="27"/>
      <c r="J36" s="27"/>
      <c r="K36" s="27"/>
      <c r="L36" s="14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4"/>
    </row>
    <row r="38" spans="1:12" ht="12.75">
      <c r="A38" s="17"/>
      <c r="B38" s="15"/>
      <c r="C38" s="16"/>
      <c r="D38" s="15"/>
      <c r="E38" s="16"/>
      <c r="F38" s="15"/>
      <c r="G38" s="15"/>
      <c r="H38" s="16"/>
      <c r="I38" s="15"/>
      <c r="J38" s="16"/>
      <c r="K38" s="15"/>
      <c r="L38" s="14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4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4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4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4"/>
    </row>
    <row r="43" spans="1:12" ht="12.75">
      <c r="A43" s="17"/>
      <c r="B43" s="15"/>
      <c r="C43" s="16"/>
      <c r="D43" s="15"/>
      <c r="E43" s="16"/>
      <c r="F43" s="15"/>
      <c r="G43" s="15"/>
      <c r="H43" s="16"/>
      <c r="I43" s="15"/>
      <c r="J43" s="16"/>
      <c r="K43" s="15"/>
      <c r="L43" s="14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4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4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4"/>
    </row>
    <row r="47" spans="1:12" ht="15">
      <c r="A47" s="74"/>
      <c r="B47" s="11"/>
      <c r="C47" s="11"/>
      <c r="D47" s="11"/>
      <c r="E47" s="11"/>
      <c r="F47" s="11"/>
      <c r="G47" s="11"/>
      <c r="H47" s="75"/>
      <c r="I47" s="11"/>
      <c r="J47" s="11"/>
      <c r="K47" s="11"/>
      <c r="L47" s="14"/>
    </row>
    <row r="48" spans="1:12" ht="12.75">
      <c r="A48" s="18"/>
      <c r="B48" s="12"/>
      <c r="C48" s="12"/>
      <c r="D48" s="12"/>
      <c r="E48" s="12"/>
      <c r="F48" s="12"/>
      <c r="G48" s="12"/>
      <c r="H48" s="18"/>
      <c r="I48" s="12"/>
      <c r="J48" s="12"/>
      <c r="K48" s="12"/>
      <c r="L48" s="14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4"/>
    </row>
    <row r="50" spans="1:1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4"/>
    </row>
    <row r="51" spans="1:1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4"/>
    </row>
    <row r="52" spans="1:1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4"/>
    </row>
    <row r="53" spans="1:1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4"/>
    </row>
    <row r="54" spans="1:12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</sheetData>
  <conditionalFormatting sqref="I43 I12 F43:G43 D38 I17 F38:G38 I38 I22 D33 F33:G33 I33 D43">
    <cfRule type="cellIs" priority="1" dxfId="0" operator="notEqual" stopIfTrue="1">
      <formula>""</formula>
    </cfRule>
  </conditionalFormatting>
  <conditionalFormatting sqref="B12 B43 B38 K38 K43 B22 K33 K12 K17 K22">
    <cfRule type="cellIs" priority="2" dxfId="1" operator="notEqual" stopIfTrue="1">
      <formula>""</formula>
    </cfRule>
  </conditionalFormatting>
  <printOptions/>
  <pageMargins left="0.5" right="0.5" top="0.5" bottom="0.5" header="0.5" footer="0.5"/>
  <pageSetup fitToHeight="1" fitToWidth="1" horizontalDpi="600" verticalDpi="600" orientation="landscape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E19" sqref="E19"/>
    </sheetView>
  </sheetViews>
  <sheetFormatPr defaultColWidth="9.140625" defaultRowHeight="12.75"/>
  <cols>
    <col min="1" max="1" width="3.7109375" style="136" customWidth="1"/>
    <col min="2" max="2" width="15.8515625" style="136" customWidth="1"/>
    <col min="3" max="3" width="21.7109375" style="136" bestFit="1" customWidth="1"/>
    <col min="4" max="7" width="15.8515625" style="136" customWidth="1"/>
    <col min="8" max="8" width="13.7109375" style="136" bestFit="1" customWidth="1"/>
    <col min="9" max="16384" width="9.140625" style="136" customWidth="1"/>
  </cols>
  <sheetData>
    <row r="1" spans="1:8" ht="15.75">
      <c r="A1" s="140" t="s">
        <v>88</v>
      </c>
      <c r="B1" s="140"/>
      <c r="C1" s="140"/>
      <c r="D1" s="140"/>
      <c r="E1" s="140"/>
      <c r="F1" s="140"/>
      <c r="G1" s="140"/>
      <c r="H1" s="141"/>
    </row>
    <row r="2" spans="1:8" ht="15.75">
      <c r="A2" s="142" t="s">
        <v>89</v>
      </c>
      <c r="B2" s="142" t="s">
        <v>90</v>
      </c>
      <c r="C2" s="144" t="s">
        <v>91</v>
      </c>
      <c r="D2" s="142" t="s">
        <v>92</v>
      </c>
      <c r="E2" s="142" t="s">
        <v>93</v>
      </c>
      <c r="F2" s="142" t="s">
        <v>94</v>
      </c>
      <c r="G2" s="142" t="s">
        <v>95</v>
      </c>
      <c r="H2" s="146" t="s">
        <v>96</v>
      </c>
    </row>
    <row r="3" spans="1:8" ht="15.75">
      <c r="A3" s="143"/>
      <c r="B3" s="143"/>
      <c r="C3" s="145"/>
      <c r="D3" s="143"/>
      <c r="E3" s="143"/>
      <c r="F3" s="143"/>
      <c r="G3" s="143"/>
      <c r="H3" s="147"/>
    </row>
    <row r="4" spans="1:8" ht="15.75">
      <c r="A4" s="137">
        <v>1</v>
      </c>
      <c r="B4" s="137"/>
      <c r="C4" s="138" t="s">
        <v>97</v>
      </c>
      <c r="D4" s="137">
        <v>132</v>
      </c>
      <c r="E4" s="137">
        <v>1483</v>
      </c>
      <c r="F4" s="137">
        <v>220</v>
      </c>
      <c r="G4" s="137" t="s">
        <v>98</v>
      </c>
      <c r="H4" s="139" t="s">
        <v>99</v>
      </c>
    </row>
    <row r="5" spans="1:8" ht="15.75">
      <c r="A5" s="137">
        <v>2</v>
      </c>
      <c r="B5" s="137"/>
      <c r="C5" s="138" t="s">
        <v>100</v>
      </c>
      <c r="D5" s="137">
        <v>132</v>
      </c>
      <c r="E5" s="137">
        <v>1485</v>
      </c>
      <c r="F5" s="137">
        <v>228</v>
      </c>
      <c r="G5" s="137" t="s">
        <v>101</v>
      </c>
      <c r="H5" s="139">
        <v>24560300011</v>
      </c>
    </row>
    <row r="6" spans="1:8" ht="15.75">
      <c r="A6" s="137">
        <v>3</v>
      </c>
      <c r="B6" s="137"/>
      <c r="C6" s="138" t="s">
        <v>102</v>
      </c>
      <c r="D6" s="137">
        <v>132</v>
      </c>
      <c r="E6" s="137">
        <v>1483</v>
      </c>
      <c r="F6" s="137">
        <v>220</v>
      </c>
      <c r="G6" s="137" t="s">
        <v>98</v>
      </c>
      <c r="H6" s="139" t="s">
        <v>103</v>
      </c>
    </row>
    <row r="7" spans="1:8" ht="15.75">
      <c r="A7" s="137">
        <v>4</v>
      </c>
      <c r="B7" s="137"/>
      <c r="C7" s="138" t="s">
        <v>104</v>
      </c>
      <c r="D7" s="137">
        <v>132</v>
      </c>
      <c r="E7" s="137">
        <v>1485</v>
      </c>
      <c r="F7" s="137">
        <v>228</v>
      </c>
      <c r="G7" s="137" t="s">
        <v>101</v>
      </c>
      <c r="H7" s="139">
        <v>24560300012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10"/>
  <sheetViews>
    <sheetView workbookViewId="0" topLeftCell="A1">
      <selection activeCell="C6" sqref="C6"/>
    </sheetView>
  </sheetViews>
  <sheetFormatPr defaultColWidth="9.140625" defaultRowHeight="13.5" customHeight="1"/>
  <cols>
    <col min="1" max="1" width="9.140625" style="133" customWidth="1"/>
    <col min="2" max="2" width="31.28125" style="133" customWidth="1"/>
    <col min="3" max="3" width="27.28125" style="133" bestFit="1" customWidth="1"/>
    <col min="4" max="4" width="6.28125" style="133" bestFit="1" customWidth="1"/>
    <col min="5" max="16384" width="9.140625" style="133" customWidth="1"/>
  </cols>
  <sheetData>
    <row r="1" spans="2:4" ht="23.25" customHeight="1">
      <c r="B1" s="148" t="s">
        <v>105</v>
      </c>
      <c r="C1" s="148"/>
      <c r="D1" s="148"/>
    </row>
    <row r="2" spans="2:4" s="135" customFormat="1" ht="13.5" customHeight="1">
      <c r="B2" s="134" t="s">
        <v>106</v>
      </c>
      <c r="C2" s="134" t="s">
        <v>107</v>
      </c>
      <c r="D2" s="134" t="s">
        <v>108</v>
      </c>
    </row>
    <row r="3" spans="2:3" ht="13.5" customHeight="1">
      <c r="B3" s="133" t="s">
        <v>109</v>
      </c>
      <c r="C3" s="133" t="s">
        <v>110</v>
      </c>
    </row>
    <row r="4" spans="2:3" ht="13.5" customHeight="1">
      <c r="B4" s="133" t="s">
        <v>111</v>
      </c>
      <c r="C4" s="133" t="s">
        <v>112</v>
      </c>
    </row>
    <row r="5" spans="2:3" ht="13.5" customHeight="1">
      <c r="B5" s="133" t="s">
        <v>113</v>
      </c>
      <c r="C5" s="133" t="s">
        <v>114</v>
      </c>
    </row>
    <row r="6" spans="2:4" ht="13.5" customHeight="1">
      <c r="B6" s="133" t="s">
        <v>115</v>
      </c>
      <c r="C6" s="133">
        <v>4560</v>
      </c>
      <c r="D6" s="133" t="s">
        <v>6</v>
      </c>
    </row>
    <row r="7" spans="2:4" ht="13.5" customHeight="1">
      <c r="B7" s="133" t="s">
        <v>116</v>
      </c>
      <c r="C7" s="133">
        <v>6080</v>
      </c>
      <c r="D7" s="133" t="s">
        <v>6</v>
      </c>
    </row>
    <row r="8" spans="2:4" ht="13.5" customHeight="1">
      <c r="B8" s="133" t="s">
        <v>117</v>
      </c>
      <c r="C8" s="133">
        <v>42</v>
      </c>
      <c r="D8" s="133" t="s">
        <v>19</v>
      </c>
    </row>
    <row r="9" spans="2:4" ht="13.5" customHeight="1">
      <c r="B9" s="133" t="s">
        <v>118</v>
      </c>
      <c r="C9" s="133">
        <v>33</v>
      </c>
      <c r="D9" s="133" t="s">
        <v>19</v>
      </c>
    </row>
    <row r="10" spans="2:4" ht="13.5" customHeight="1">
      <c r="B10" s="133" t="s">
        <v>119</v>
      </c>
      <c r="C10" s="133">
        <v>28</v>
      </c>
      <c r="D10" s="133" t="s">
        <v>19</v>
      </c>
    </row>
  </sheetData>
  <mergeCells count="1">
    <mergeCell ref="B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Calendar Template</dc:title>
  <dc:subject/>
  <dc:creator>Vertex42 LLC</dc:creator>
  <cp:keywords/>
  <dc:description/>
  <cp:lastModifiedBy>antony gerald</cp:lastModifiedBy>
  <cp:lastPrinted>2004-04-28T04:45:55Z</cp:lastPrinted>
  <dcterms:created xsi:type="dcterms:W3CDTF">2003-10-24T07:59:35Z</dcterms:created>
  <dcterms:modified xsi:type="dcterms:W3CDTF">2006-07-22T17:12:50Z</dcterms:modified>
  <cp:category/>
  <cp:version/>
  <cp:contentType/>
  <cp:contentStatus/>
</cp:coreProperties>
</file>